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__FilterDatabase" localSheetId="0">'Sheet1'!$M$16:$M$142</definedName>
    <definedName name="_xlnm__FilterDatabase_1">'Sheet1'!$M$16:$M$142</definedName>
    <definedName name="_xlnm_Print_Area" localSheetId="0">'Sheet1'!$A:$H</definedName>
    <definedName name="Excel_BuiltIn_Print_Area" localSheetId="0">'Sheet1'!$A:$H</definedName>
    <definedName name="_xlnm.Print_Area" localSheetId="0">'Sheet1'!$A$1:$K$170</definedName>
    <definedName name="SHARED_FORMULA_2_129_2_129_0">#REF!</definedName>
    <definedName name="SHARED_FORMULA_2_144_2_144_0">#REF!</definedName>
    <definedName name="SHARED_FORMULA_4_127_4_127_0">#REF!/#REF!</definedName>
    <definedName name="SHARED_FORMULA_4_148_4_148_0">#REF!/#REF!</definedName>
    <definedName name="SHARED_FORMULA_4_18_4_18_0">#REF!/#REF!</definedName>
    <definedName name="SHARED_FORMULA_4_53_4_53_0">#REF!/#REF!</definedName>
    <definedName name="SHARED_FORMULA_4_92_4_92_0">#REF!/#REF!</definedName>
    <definedName name="SHARED_FORMULA_7_121_7_121_0">#REF!&amp;#REF!</definedName>
    <definedName name="SHARED_FORMULA_7_18_7_18_0">#REF!&amp;#REF!</definedName>
    <definedName name="SHARED_FORMULA_7_50_7_50_0">#REF!&amp;#REF!</definedName>
    <definedName name="SHARED_FORMULA_7_88_7_88_0">#REF!&amp;#REF!</definedName>
  </definedNames>
  <calcPr fullCalcOnLoad="1"/>
</workbook>
</file>

<file path=xl/sharedStrings.xml><?xml version="1.0" encoding="utf-8"?>
<sst xmlns="http://schemas.openxmlformats.org/spreadsheetml/2006/main" count="178" uniqueCount="140">
  <si>
    <t>PLAN 2016.</t>
  </si>
  <si>
    <t>PRIHOD</t>
  </si>
  <si>
    <t>Prihod od prodaje roba i pružanja usluga</t>
  </si>
  <si>
    <t>Prihod od prodaje roba</t>
  </si>
  <si>
    <t>Prihod od pružanja usluga</t>
  </si>
  <si>
    <t>Prihodi po posebnim propisima</t>
  </si>
  <si>
    <t>Prihodi po posebnim propisima iz proračuna</t>
  </si>
  <si>
    <t>Prihodi po posebnim propisima iz ostalih izvora</t>
  </si>
  <si>
    <t xml:space="preserve">Prihod od osiguravajućih kuća </t>
  </si>
  <si>
    <t>Prihodi od imovine</t>
  </si>
  <si>
    <t>Prihodi od financijske imovine</t>
  </si>
  <si>
    <t>Ostali prihod od financijske imovine (kamate Erste)</t>
  </si>
  <si>
    <t>Prihod od zakupa i iznajmljivanja imovine</t>
  </si>
  <si>
    <t>Prihodi od donacija</t>
  </si>
  <si>
    <t>Prihod od donacija iz proračuna</t>
  </si>
  <si>
    <t>Prihod od donacija iz proračuna JLS</t>
  </si>
  <si>
    <t>Prihod od donacija iz gradskog proračuna</t>
  </si>
  <si>
    <t>Prihod od trgovačkih društava i ostalih pravnih osoba</t>
  </si>
  <si>
    <t>Prihod od ostalih pravnih osoba</t>
  </si>
  <si>
    <t>Ostali prihodi</t>
  </si>
  <si>
    <t>Prihodi od naknade šteta i refundacija</t>
  </si>
  <si>
    <t>Prihodi od refundacija</t>
  </si>
  <si>
    <t>- povrat troškova goriva - dislokacija</t>
  </si>
  <si>
    <t>- povrat troškova uništene opreme - dislokacija</t>
  </si>
  <si>
    <t>- povrat troškova školovanja - specijalizacije</t>
  </si>
  <si>
    <t>Prihod od refundacija radnog kampa mladeži</t>
  </si>
  <si>
    <t>Ostali nespomenuti prihodi</t>
  </si>
  <si>
    <t>RASHOD</t>
  </si>
  <si>
    <t>Materijalni rashodi</t>
  </si>
  <si>
    <t xml:space="preserve">Naknade troškova članovima u predstavničkim i izvršnim tijelima, povjerenstvima i slično </t>
  </si>
  <si>
    <t>Naknade za obavljanje aktivnosti</t>
  </si>
  <si>
    <t>Naknada ostalim osobama izvan radnog odnosa</t>
  </si>
  <si>
    <t>Naknade troškova službenih putovanja</t>
  </si>
  <si>
    <t>Ostale naknade</t>
  </si>
  <si>
    <t>Ostale naknade predavači</t>
  </si>
  <si>
    <t>Rashodi za usluge</t>
  </si>
  <si>
    <t>Usluge telefona, pošte i prijevoza</t>
  </si>
  <si>
    <t>Usluge telefona, telefaxa</t>
  </si>
  <si>
    <t>Usluge interneta</t>
  </si>
  <si>
    <t>Poštarina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</si>
  <si>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</si>
  <si>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</si>
  <si>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</si>
  <si>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</si>
  <si>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Ostale usluge tekućeg i investicijskog održavanja prijevoznih sredstava</t>
  </si>
  <si>
    <t>Usluge promidžbe i informiranja</t>
  </si>
  <si>
    <t>Elektronski mediji (HRT)</t>
  </si>
  <si>
    <t>Ostale usluge promidžbe i informiranja (web stranice)</t>
  </si>
  <si>
    <t>Komunalne usluge</t>
  </si>
  <si>
    <t>Usluge čišćenja, pranja i sl.</t>
  </si>
  <si>
    <t>Zdravstvene usluge</t>
  </si>
  <si>
    <t>Obavezni i preventivni zdravstveni pregledi</t>
  </si>
  <si>
    <t>Intelektualne i osobne usluge</t>
  </si>
  <si>
    <t>Usluge odvjetnika i pravnog savjetovanja</t>
  </si>
  <si>
    <t>Računalne usluge</t>
  </si>
  <si>
    <t>Ostale  računalne usluge (antivirus, servis softvera)</t>
  </si>
  <si>
    <t>Ostale usluge</t>
  </si>
  <si>
    <t>Grafičke i tiskarske usluge, usluge kopiranja i slično</t>
  </si>
  <si>
    <t>Usluge pri registraciji prijevoznih sredstava</t>
  </si>
  <si>
    <t>Ostale nespomenute usluge (računovodstvo, autorski honorar, medicinsko osiguranje)</t>
  </si>
  <si>
    <t>Rashodi za materijal i energiju</t>
  </si>
  <si>
    <t>Uredski materijal i ostali materijalni rashodi</t>
  </si>
  <si>
    <t>Uredski materijal</t>
  </si>
  <si>
    <t>Literatura (publikacije, časopisi, glasila, knjige)</t>
  </si>
  <si>
    <t>Materijal i sredstva za čišćenje i održavanje</t>
  </si>
  <si>
    <t>Službena, radna i zaštitna odjeća i obuća</t>
  </si>
  <si>
    <t>- iz premije osiguranja</t>
  </si>
  <si>
    <t>- redovna sredstva</t>
  </si>
  <si>
    <t>Energija</t>
  </si>
  <si>
    <t>Motorni benzin i dizelsko gorivo</t>
  </si>
  <si>
    <t>Sitni inventar i auto gume</t>
  </si>
  <si>
    <t>Sitni inventar</t>
  </si>
  <si>
    <t>Auto gume</t>
  </si>
  <si>
    <t>Ostali nespomenuti rashodi</t>
  </si>
  <si>
    <t>Premija osiguranja</t>
  </si>
  <si>
    <t>Premija osiguranja prijevoznih sredstava</t>
  </si>
  <si>
    <t>Premija osiguranja ostale imovine</t>
  </si>
  <si>
    <t>Premija osiguranja osoba</t>
  </si>
  <si>
    <t>Reprezentacija</t>
  </si>
  <si>
    <t>Kotizacije</t>
  </si>
  <si>
    <t>Ostali nespomenuti materijalni rashodi</t>
  </si>
  <si>
    <t>Nespomenuti rashodi (vijenci, članarina INA, stručni ispit)</t>
  </si>
  <si>
    <t>Troškovi mladeži i djece</t>
  </si>
  <si>
    <t>Troškovi sjednice Skupštine</t>
  </si>
  <si>
    <t>Vatrogasna odličja, spomenice, priznanja</t>
  </si>
  <si>
    <t>Kupovina vatrogasne opreme za vatrogasne postrojbe</t>
  </si>
  <si>
    <t>Obilježavanje Dana vatrogastva – Sveti Florijan</t>
  </si>
  <si>
    <t>Troškovi tehničkog zbora</t>
  </si>
  <si>
    <t>Vatrogasno natjecanje VZG Bjelovara</t>
  </si>
  <si>
    <t>Amortizacija</t>
  </si>
  <si>
    <t>Financijski rashodi</t>
  </si>
  <si>
    <t>Ostali financijski rashodi</t>
  </si>
  <si>
    <t>Bankarske usluge i usluge platnog prometa</t>
  </si>
  <si>
    <t>Usluge banaka</t>
  </si>
  <si>
    <t>Donacije</t>
  </si>
  <si>
    <t>Tekuće donacije</t>
  </si>
  <si>
    <t xml:space="preserve">Tekuće donacije </t>
  </si>
  <si>
    <t>Ostale tekuće donacije DVD-a po Pravilniku</t>
  </si>
  <si>
    <t>Donacije JVPG Bjelovara</t>
  </si>
  <si>
    <t>Tekuće donacije DVD-ima po zamolbi</t>
  </si>
  <si>
    <t>Kapitalne donacije</t>
  </si>
  <si>
    <t>- vatrogasni objekti</t>
  </si>
  <si>
    <t xml:space="preserve">- vozilo JVPG Bjelovara </t>
  </si>
  <si>
    <t>Ostali rashodi</t>
  </si>
  <si>
    <t>Rashodi za ostala porezna davanja</t>
  </si>
  <si>
    <t xml:space="preserve">Rashodi vezani uz financiranje povezanih neprofitnih organizacija </t>
  </si>
  <si>
    <t>Troškovi procjene nekretnina</t>
  </si>
  <si>
    <t>Troškovi legalizacije vatrogasnih objekata</t>
  </si>
  <si>
    <t>Troškovi legalizacije dokumentacija</t>
  </si>
  <si>
    <t>Troškovi legalizacije kazna</t>
  </si>
  <si>
    <t>Troškovi komunalnog doprinosa</t>
  </si>
  <si>
    <t>Troškovi vodnog doprinosa</t>
  </si>
  <si>
    <t>UKUPNO</t>
  </si>
  <si>
    <t>PREDSJEDNIK</t>
  </si>
  <si>
    <t>VATROGASNE ZAJEDNICE</t>
  </si>
  <si>
    <t>GRADA BJELOVARA</t>
  </si>
  <si>
    <t>IZMJENE I DOPUNE FINANCIJSKOG PLANA ZA 2016. GODINU</t>
  </si>
  <si>
    <t>RAČUN</t>
  </si>
  <si>
    <t>NAZIV</t>
  </si>
  <si>
    <t>OSNOVNA
DJELATNOST</t>
  </si>
  <si>
    <t>GOSPODARSKA
DJELATNOST</t>
  </si>
  <si>
    <t>IZMJENE I DOPUNE
POVEĆANJE/SMANJENJE</t>
  </si>
  <si>
    <t>NOVI PLAN ZA 2016.</t>
  </si>
  <si>
    <t>UKUPNI PRIHODI</t>
  </si>
  <si>
    <t>UKUPNO ZA POKRIĆE</t>
  </si>
  <si>
    <t>PRENESENI MANJAK PRIHODA ZA POKRIĆE (dio 5222)</t>
  </si>
  <si>
    <t>(PRIHODI+VIŠAK)-(RASHODI+MANJAK)</t>
  </si>
  <si>
    <t>OSTATAK PRENESENOG VIŠKA PRIHODA ZA KORIŠTENJE (5221)</t>
  </si>
  <si>
    <t>UKUPNO PRENESENI REZULTAT POSLOVANJA (522)</t>
  </si>
  <si>
    <t>OSTATAK PRENESENOG MANJKA PRIHODA ZA POKRIĆE (5222)</t>
  </si>
  <si>
    <t>PLANIRANI VIŠAK PRIHODA</t>
  </si>
  <si>
    <t>PLANIRANI MANJAK PRIHODA</t>
  </si>
  <si>
    <t>KORIŠTENI PRENESENI VIŠAK PRIHODA (dio 5221)</t>
  </si>
  <si>
    <t>UKUPNI RASHODI</t>
  </si>
  <si>
    <t>Porez na dobit</t>
  </si>
  <si>
    <r>
      <t>Broj:</t>
    </r>
    <r>
      <rPr>
        <sz val="12"/>
        <color indexed="53"/>
        <rFont val="Times New Roman"/>
        <family val="1"/>
      </rPr>
      <t xml:space="preserve"> </t>
    </r>
    <r>
      <rPr>
        <sz val="12"/>
        <rFont val="Times New Roman"/>
        <family val="1"/>
      </rPr>
      <t>329-16.</t>
    </r>
  </si>
  <si>
    <t>Bjelovar, 09.12.2016.</t>
  </si>
  <si>
    <t>Naknade za sjednice i stručne komisije</t>
  </si>
  <si>
    <t>Naknade dužnosnicima</t>
  </si>
  <si>
    <t xml:space="preserve">   Darko Despot, dipl. ing. sig., v.r.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</si>
</sst>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u val="single"/>
      <sz val="8"/>
      <color indexed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0"/>
    </font>
    <font>
      <sz val="12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35">
      <alignment/>
      <protection/>
    </xf>
    <xf numFmtId="0" fontId="1" fillId="0" borderId="0" xfId="35" applyAlignment="1">
      <alignment horizontal="left" vertical="center" indent="12"/>
      <protection/>
    </xf>
    <xf numFmtId="0" fontId="2" fillId="0" borderId="0" xfId="35" applyFont="1" applyAlignment="1">
      <alignment vertical="center"/>
      <protection/>
    </xf>
    <xf numFmtId="0" fontId="2" fillId="0" borderId="0" xfId="35" applyFont="1" applyAlignment="1">
      <alignment horizontal="justify" vertical="center"/>
      <protection/>
    </xf>
    <xf numFmtId="0" fontId="5" fillId="0" borderId="0" xfId="35" applyFont="1" applyAlignment="1">
      <alignment vertical="center"/>
      <protection/>
    </xf>
    <xf numFmtId="0" fontId="6" fillId="0" borderId="0" xfId="35" applyFont="1" applyAlignment="1">
      <alignment vertical="center"/>
      <protection/>
    </xf>
    <xf numFmtId="0" fontId="7" fillId="0" borderId="0" xfId="35" applyFont="1">
      <alignment/>
      <protection/>
    </xf>
    <xf numFmtId="4" fontId="7" fillId="0" borderId="0" xfId="35" applyNumberFormat="1" applyFont="1">
      <alignment/>
      <protection/>
    </xf>
    <xf numFmtId="0" fontId="8" fillId="33" borderId="10" xfId="35" applyFont="1" applyFill="1" applyBorder="1" applyAlignment="1">
      <alignment vertical="center" wrapText="1"/>
      <protection/>
    </xf>
    <xf numFmtId="0" fontId="8" fillId="33" borderId="11" xfId="35" applyFont="1" applyFill="1" applyBorder="1" applyAlignment="1">
      <alignment vertical="center" wrapText="1"/>
      <protection/>
    </xf>
    <xf numFmtId="4" fontId="8" fillId="33" borderId="11" xfId="35" applyNumberFormat="1" applyFont="1" applyFill="1" applyBorder="1" applyAlignment="1">
      <alignment vertical="center" wrapText="1"/>
      <protection/>
    </xf>
    <xf numFmtId="0" fontId="9" fillId="34" borderId="10" xfId="35" applyFont="1" applyFill="1" applyBorder="1" applyAlignment="1">
      <alignment vertical="center" wrapText="1"/>
      <protection/>
    </xf>
    <xf numFmtId="0" fontId="9" fillId="34" borderId="11" xfId="35" applyFont="1" applyFill="1" applyBorder="1" applyAlignment="1">
      <alignment vertical="center" wrapText="1"/>
      <protection/>
    </xf>
    <xf numFmtId="4" fontId="9" fillId="34" borderId="11" xfId="35" applyNumberFormat="1" applyFont="1" applyFill="1" applyBorder="1" applyAlignment="1">
      <alignment vertical="center" wrapText="1"/>
      <protection/>
    </xf>
    <xf numFmtId="0" fontId="2" fillId="0" borderId="10" xfId="35" applyFont="1" applyBorder="1" applyAlignment="1">
      <alignment vertical="center" wrapText="1"/>
      <protection/>
    </xf>
    <xf numFmtId="0" fontId="2" fillId="0" borderId="11" xfId="35" applyFont="1" applyBorder="1" applyAlignment="1">
      <alignment vertical="center" wrapText="1"/>
      <protection/>
    </xf>
    <xf numFmtId="4" fontId="2" fillId="0" borderId="11" xfId="35" applyNumberFormat="1" applyFont="1" applyBorder="1" applyAlignment="1">
      <alignment vertical="center" wrapText="1"/>
      <protection/>
    </xf>
    <xf numFmtId="4" fontId="10" fillId="0" borderId="12" xfId="35" applyNumberFormat="1" applyFont="1" applyBorder="1" applyAlignment="1">
      <alignment vertical="center" wrapText="1"/>
      <protection/>
    </xf>
    <xf numFmtId="0" fontId="9" fillId="35" borderId="10" xfId="35" applyFont="1" applyFill="1" applyBorder="1" applyAlignment="1">
      <alignment vertical="center" wrapText="1"/>
      <protection/>
    </xf>
    <xf numFmtId="0" fontId="9" fillId="35" borderId="11" xfId="35" applyFont="1" applyFill="1" applyBorder="1" applyAlignment="1">
      <alignment vertical="center" wrapText="1"/>
      <protection/>
    </xf>
    <xf numFmtId="4" fontId="9" fillId="35" borderId="11" xfId="35" applyNumberFormat="1" applyFont="1" applyFill="1" applyBorder="1" applyAlignment="1">
      <alignment vertical="center" wrapText="1"/>
      <protection/>
    </xf>
    <xf numFmtId="0" fontId="9" fillId="0" borderId="10" xfId="35" applyFont="1" applyBorder="1" applyAlignment="1">
      <alignment vertical="center" wrapText="1"/>
      <protection/>
    </xf>
    <xf numFmtId="0" fontId="9" fillId="0" borderId="11" xfId="35" applyFont="1" applyBorder="1" applyAlignment="1">
      <alignment vertical="center" wrapText="1"/>
      <protection/>
    </xf>
    <xf numFmtId="4" fontId="9" fillId="0" borderId="11" xfId="35" applyNumberFormat="1" applyFont="1" applyBorder="1" applyAlignment="1">
      <alignment vertical="center" wrapText="1"/>
      <protection/>
    </xf>
    <xf numFmtId="0" fontId="2" fillId="0" borderId="12" xfId="35" applyFont="1" applyBorder="1" applyAlignment="1">
      <alignment vertical="center" wrapText="1"/>
      <protection/>
    </xf>
    <xf numFmtId="4" fontId="2" fillId="0" borderId="12" xfId="35" applyNumberFormat="1" applyFont="1" applyBorder="1" applyAlignment="1">
      <alignment vertical="center" wrapText="1"/>
      <protection/>
    </xf>
    <xf numFmtId="0" fontId="9" fillId="36" borderId="10" xfId="35" applyFont="1" applyFill="1" applyBorder="1" applyAlignment="1">
      <alignment vertical="center" wrapText="1"/>
      <protection/>
    </xf>
    <xf numFmtId="0" fontId="9" fillId="36" borderId="11" xfId="35" applyFont="1" applyFill="1" applyBorder="1" applyAlignment="1">
      <alignment vertical="center" wrapText="1"/>
      <protection/>
    </xf>
    <xf numFmtId="4" fontId="9" fillId="36" borderId="11" xfId="35" applyNumberFormat="1" applyFont="1" applyFill="1" applyBorder="1" applyAlignment="1">
      <alignment vertical="center" wrapText="1"/>
      <protection/>
    </xf>
    <xf numFmtId="0" fontId="8" fillId="37" borderId="10" xfId="35" applyFont="1" applyFill="1" applyBorder="1" applyAlignment="1">
      <alignment vertical="center" wrapText="1"/>
      <protection/>
    </xf>
    <xf numFmtId="0" fontId="8" fillId="37" borderId="11" xfId="35" applyFont="1" applyFill="1" applyBorder="1" applyAlignment="1">
      <alignment vertical="center" wrapText="1"/>
      <protection/>
    </xf>
    <xf numFmtId="4" fontId="8" fillId="37" borderId="11" xfId="35" applyNumberFormat="1" applyFont="1" applyFill="1" applyBorder="1" applyAlignment="1">
      <alignment vertical="center" wrapText="1"/>
      <protection/>
    </xf>
    <xf numFmtId="0" fontId="2" fillId="0" borderId="13" xfId="0" applyFont="1" applyBorder="1" applyAlignment="1">
      <alignment wrapText="1"/>
    </xf>
    <xf numFmtId="0" fontId="2" fillId="0" borderId="0" xfId="35" applyFont="1" applyAlignment="1">
      <alignment/>
      <protection/>
    </xf>
    <xf numFmtId="0" fontId="2" fillId="0" borderId="0" xfId="35" applyFont="1" applyBorder="1" applyAlignment="1">
      <alignment horizontal="center" vertical="center"/>
      <protection/>
    </xf>
    <xf numFmtId="0" fontId="2" fillId="0" borderId="0" xfId="35" applyFont="1" applyBorder="1" applyAlignment="1">
      <alignment horizontal="center"/>
      <protection/>
    </xf>
    <xf numFmtId="0" fontId="5" fillId="0" borderId="0" xfId="35" applyFont="1" applyBorder="1" applyAlignment="1">
      <alignment horizontal="center" vertical="center"/>
      <protection/>
    </xf>
    <xf numFmtId="0" fontId="11" fillId="38" borderId="14" xfId="35" applyFont="1" applyFill="1" applyBorder="1" applyAlignment="1">
      <alignment horizontal="center" vertical="center" wrapText="1"/>
      <protection/>
    </xf>
    <xf numFmtId="0" fontId="11" fillId="39" borderId="10" xfId="35" applyFont="1" applyFill="1" applyBorder="1" applyAlignment="1">
      <alignment vertical="center" wrapText="1"/>
      <protection/>
    </xf>
    <xf numFmtId="0" fontId="11" fillId="39" borderId="11" xfId="35" applyFont="1" applyFill="1" applyBorder="1" applyAlignment="1">
      <alignment vertical="center" wrapText="1"/>
      <protection/>
    </xf>
    <xf numFmtId="4" fontId="11" fillId="39" borderId="11" xfId="35" applyNumberFormat="1" applyFont="1" applyFill="1" applyBorder="1" applyAlignment="1">
      <alignment vertical="center" wrapText="1"/>
      <protection/>
    </xf>
    <xf numFmtId="0" fontId="11" fillId="33" borderId="10" xfId="35" applyFont="1" applyFill="1" applyBorder="1" applyAlignment="1">
      <alignment vertical="center" wrapText="1"/>
      <protection/>
    </xf>
    <xf numFmtId="0" fontId="11" fillId="33" borderId="11" xfId="35" applyFont="1" applyFill="1" applyBorder="1" applyAlignment="1">
      <alignment vertical="center" wrapText="1"/>
      <protection/>
    </xf>
    <xf numFmtId="4" fontId="11" fillId="33" borderId="11" xfId="35" applyNumberFormat="1" applyFont="1" applyFill="1" applyBorder="1" applyAlignment="1">
      <alignment vertical="center" wrapText="1"/>
      <protection/>
    </xf>
    <xf numFmtId="0" fontId="12" fillId="34" borderId="10" xfId="35" applyFont="1" applyFill="1" applyBorder="1" applyAlignment="1">
      <alignment vertical="center" wrapText="1"/>
      <protection/>
    </xf>
    <xf numFmtId="0" fontId="12" fillId="34" borderId="11" xfId="35" applyFont="1" applyFill="1" applyBorder="1" applyAlignment="1">
      <alignment vertical="center" wrapText="1"/>
      <protection/>
    </xf>
    <xf numFmtId="4" fontId="12" fillId="34" borderId="11" xfId="35" applyNumberFormat="1" applyFont="1" applyFill="1" applyBorder="1" applyAlignment="1">
      <alignment vertical="center" wrapText="1"/>
      <protection/>
    </xf>
    <xf numFmtId="0" fontId="13" fillId="0" borderId="10" xfId="35" applyFont="1" applyBorder="1" applyAlignment="1">
      <alignment vertical="center" wrapText="1"/>
      <protection/>
    </xf>
    <xf numFmtId="0" fontId="13" fillId="0" borderId="11" xfId="35" applyFont="1" applyBorder="1" applyAlignment="1">
      <alignment vertical="center" wrapText="1"/>
      <protection/>
    </xf>
    <xf numFmtId="4" fontId="13" fillId="0" borderId="11" xfId="35" applyNumberFormat="1" applyFont="1" applyBorder="1" applyAlignment="1">
      <alignment vertical="center" wrapText="1"/>
      <protection/>
    </xf>
    <xf numFmtId="0" fontId="13" fillId="0" borderId="15" xfId="35" applyFont="1" applyBorder="1" applyAlignment="1">
      <alignment vertical="center" wrapText="1"/>
      <protection/>
    </xf>
    <xf numFmtId="0" fontId="13" fillId="0" borderId="12" xfId="35" applyFont="1" applyBorder="1" applyAlignment="1">
      <alignment vertical="center" wrapText="1"/>
      <protection/>
    </xf>
    <xf numFmtId="4" fontId="13" fillId="0" borderId="12" xfId="35" applyNumberFormat="1" applyFont="1" applyBorder="1" applyAlignment="1">
      <alignment vertical="center" wrapText="1"/>
      <protection/>
    </xf>
    <xf numFmtId="0" fontId="12" fillId="40" borderId="10" xfId="35" applyFont="1" applyFill="1" applyBorder="1" applyAlignment="1">
      <alignment vertical="center" wrapText="1"/>
      <protection/>
    </xf>
    <xf numFmtId="0" fontId="12" fillId="40" borderId="11" xfId="35" applyFont="1" applyFill="1" applyBorder="1" applyAlignment="1">
      <alignment vertical="center" wrapText="1"/>
      <protection/>
    </xf>
    <xf numFmtId="4" fontId="12" fillId="40" borderId="11" xfId="35" applyNumberFormat="1" applyFont="1" applyFill="1" applyBorder="1" applyAlignment="1">
      <alignment vertical="center" wrapText="1"/>
      <protection/>
    </xf>
    <xf numFmtId="0" fontId="14" fillId="34" borderId="11" xfId="35" applyFont="1" applyFill="1" applyBorder="1" applyAlignment="1">
      <alignment vertical="center" wrapText="1"/>
      <protection/>
    </xf>
    <xf numFmtId="0" fontId="15" fillId="0" borderId="12" xfId="35" applyFont="1" applyBorder="1" applyAlignment="1">
      <alignment vertical="center" wrapText="1"/>
      <protection/>
    </xf>
    <xf numFmtId="4" fontId="15" fillId="0" borderId="12" xfId="35" applyNumberFormat="1" applyFont="1" applyBorder="1" applyAlignment="1">
      <alignment vertical="center" wrapText="1"/>
      <protection/>
    </xf>
    <xf numFmtId="0" fontId="11" fillId="41" borderId="10" xfId="35" applyFont="1" applyFill="1" applyBorder="1" applyAlignment="1">
      <alignment vertical="center" wrapText="1"/>
      <protection/>
    </xf>
    <xf numFmtId="0" fontId="11" fillId="41" borderId="11" xfId="35" applyFont="1" applyFill="1" applyBorder="1" applyAlignment="1">
      <alignment vertical="center" wrapText="1"/>
      <protection/>
    </xf>
    <xf numFmtId="4" fontId="11" fillId="41" borderId="11" xfId="35" applyNumberFormat="1" applyFont="1" applyFill="1" applyBorder="1" applyAlignment="1">
      <alignment vertical="center" wrapText="1"/>
      <protection/>
    </xf>
    <xf numFmtId="0" fontId="13" fillId="0" borderId="16" xfId="35" applyFont="1" applyBorder="1" applyAlignment="1">
      <alignment vertical="center" wrapText="1"/>
      <protection/>
    </xf>
    <xf numFmtId="0" fontId="12" fillId="36" borderId="10" xfId="35" applyFont="1" applyFill="1" applyBorder="1" applyAlignment="1">
      <alignment vertical="center" wrapText="1"/>
      <protection/>
    </xf>
    <xf numFmtId="0" fontId="12" fillId="36" borderId="11" xfId="35" applyFont="1" applyFill="1" applyBorder="1" applyAlignment="1">
      <alignment vertical="center" wrapText="1"/>
      <protection/>
    </xf>
    <xf numFmtId="4" fontId="12" fillId="36" borderId="11" xfId="35" applyNumberFormat="1" applyFont="1" applyFill="1" applyBorder="1" applyAlignment="1">
      <alignment vertical="center" wrapText="1"/>
      <protection/>
    </xf>
    <xf numFmtId="4" fontId="13" fillId="42" borderId="11" xfId="35" applyNumberFormat="1" applyFont="1" applyFill="1" applyBorder="1" applyAlignment="1">
      <alignment vertical="center" wrapText="1"/>
      <protection/>
    </xf>
    <xf numFmtId="0" fontId="13" fillId="0" borderId="14" xfId="35" applyFont="1" applyBorder="1" applyAlignment="1">
      <alignment vertical="center" wrapText="1"/>
      <protection/>
    </xf>
    <xf numFmtId="4" fontId="13" fillId="0" borderId="14" xfId="35" applyNumberFormat="1" applyFont="1" applyBorder="1" applyAlignment="1">
      <alignment vertical="center" wrapText="1"/>
      <protection/>
    </xf>
    <xf numFmtId="4" fontId="13" fillId="0" borderId="11" xfId="35" applyNumberFormat="1" applyFont="1" applyFill="1" applyBorder="1" applyAlignment="1">
      <alignment vertical="center" wrapText="1"/>
      <protection/>
    </xf>
    <xf numFmtId="0" fontId="11" fillId="37" borderId="10" xfId="35" applyFont="1" applyFill="1" applyBorder="1" applyAlignment="1">
      <alignment vertical="center" wrapText="1"/>
      <protection/>
    </xf>
    <xf numFmtId="0" fontId="11" fillId="37" borderId="11" xfId="35" applyFont="1" applyFill="1" applyBorder="1" applyAlignment="1">
      <alignment vertical="center" wrapText="1"/>
      <protection/>
    </xf>
    <xf numFmtId="4" fontId="11" fillId="37" borderId="11" xfId="35" applyNumberFormat="1" applyFont="1" applyFill="1" applyBorder="1" applyAlignment="1">
      <alignment vertical="center" wrapText="1"/>
      <protection/>
    </xf>
    <xf numFmtId="0" fontId="13" fillId="0" borderId="0" xfId="35" applyFont="1" applyBorder="1" applyAlignment="1">
      <alignment vertical="center" wrapText="1"/>
      <protection/>
    </xf>
    <xf numFmtId="0" fontId="13" fillId="0" borderId="0" xfId="0" applyFont="1" applyBorder="1" applyAlignment="1">
      <alignment wrapText="1"/>
    </xf>
    <xf numFmtId="4" fontId="13" fillId="0" borderId="0" xfId="35" applyNumberFormat="1" applyFont="1" applyBorder="1" applyAlignment="1">
      <alignment vertical="center" wrapText="1"/>
      <protection/>
    </xf>
    <xf numFmtId="0" fontId="16" fillId="0" borderId="17" xfId="35" applyFont="1" applyFill="1" applyBorder="1" applyAlignment="1">
      <alignment vertical="center" wrapText="1"/>
      <protection/>
    </xf>
    <xf numFmtId="4" fontId="13" fillId="0" borderId="17" xfId="35" applyNumberFormat="1" applyFont="1" applyFill="1" applyBorder="1" applyAlignment="1">
      <alignment vertical="center" wrapText="1"/>
      <protection/>
    </xf>
    <xf numFmtId="0" fontId="13" fillId="0" borderId="0" xfId="35" applyFont="1" applyAlignment="1">
      <alignment horizontal="left" vertical="center" indent="14"/>
      <protection/>
    </xf>
    <xf numFmtId="0" fontId="12" fillId="0" borderId="0" xfId="35" applyFont="1">
      <alignment/>
      <protection/>
    </xf>
    <xf numFmtId="0" fontId="13" fillId="0" borderId="0" xfId="35" applyFont="1" applyBorder="1" applyAlignment="1">
      <alignment horizontal="center" vertical="center"/>
      <protection/>
    </xf>
    <xf numFmtId="0" fontId="13" fillId="0" borderId="0" xfId="35" applyFont="1">
      <alignment/>
      <protection/>
    </xf>
    <xf numFmtId="0" fontId="13" fillId="0" borderId="0" xfId="35" applyFont="1" applyAlignment="1">
      <alignment/>
      <protection/>
    </xf>
    <xf numFmtId="0" fontId="13" fillId="0" borderId="0" xfId="35" applyFont="1" applyBorder="1" applyAlignment="1">
      <alignment horizontal="center"/>
      <protection/>
    </xf>
    <xf numFmtId="0" fontId="12" fillId="36" borderId="10" xfId="35" applyFont="1" applyFill="1" applyBorder="1" applyAlignment="1">
      <alignment horizontal="right" vertical="center" wrapText="1"/>
      <protection/>
    </xf>
    <xf numFmtId="0" fontId="13" fillId="0" borderId="10" xfId="35" applyFont="1" applyBorder="1" applyAlignment="1">
      <alignment horizontal="right" vertical="center" wrapText="1"/>
      <protection/>
    </xf>
    <xf numFmtId="0" fontId="13" fillId="0" borderId="18" xfId="0" applyFont="1" applyBorder="1" applyAlignment="1">
      <alignment horizontal="left" vertical="center" wrapText="1"/>
    </xf>
    <xf numFmtId="0" fontId="56" fillId="43" borderId="19" xfId="0" applyFont="1" applyFill="1" applyBorder="1" applyAlignment="1">
      <alignment horizontal="left" vertical="center" wrapText="1"/>
    </xf>
    <xf numFmtId="4" fontId="56" fillId="43" borderId="11" xfId="35" applyNumberFormat="1" applyFont="1" applyFill="1" applyBorder="1" applyAlignment="1">
      <alignment vertical="center" wrapText="1"/>
      <protection/>
    </xf>
    <xf numFmtId="0" fontId="12" fillId="36" borderId="18" xfId="0" applyFont="1" applyFill="1" applyBorder="1" applyAlignment="1">
      <alignment horizontal="left" vertical="center" wrapText="1"/>
    </xf>
    <xf numFmtId="0" fontId="56" fillId="43" borderId="19" xfId="35" applyFont="1" applyFill="1" applyBorder="1" applyAlignment="1">
      <alignment horizontal="right" vertical="center" wrapText="1"/>
      <protection/>
    </xf>
    <xf numFmtId="0" fontId="11" fillId="38" borderId="15" xfId="35" applyFont="1" applyFill="1" applyBorder="1" applyAlignment="1">
      <alignment horizontal="center" vertical="center" wrapText="1"/>
      <protection/>
    </xf>
    <xf numFmtId="0" fontId="11" fillId="38" borderId="10" xfId="35" applyFont="1" applyFill="1" applyBorder="1" applyAlignment="1">
      <alignment horizontal="center" vertical="center" wrapText="1"/>
      <protection/>
    </xf>
    <xf numFmtId="0" fontId="11" fillId="38" borderId="13" xfId="35" applyFont="1" applyFill="1" applyBorder="1" applyAlignment="1">
      <alignment horizontal="center" vertical="center" wrapText="1"/>
      <protection/>
    </xf>
    <xf numFmtId="0" fontId="11" fillId="38" borderId="14" xfId="35" applyFont="1" applyFill="1" applyBorder="1" applyAlignment="1">
      <alignment horizontal="center" vertical="center" wrapText="1"/>
      <protection/>
    </xf>
    <xf numFmtId="0" fontId="11" fillId="33" borderId="20" xfId="35" applyFont="1" applyFill="1" applyBorder="1" applyAlignment="1">
      <alignment horizontal="right" vertical="center" wrapText="1"/>
      <protection/>
    </xf>
    <xf numFmtId="0" fontId="11" fillId="33" borderId="11" xfId="35" applyFont="1" applyFill="1" applyBorder="1" applyAlignment="1">
      <alignment horizontal="right" vertical="center" wrapText="1"/>
      <protection/>
    </xf>
    <xf numFmtId="0" fontId="11" fillId="39" borderId="21" xfId="35" applyFont="1" applyFill="1" applyBorder="1" applyAlignment="1">
      <alignment horizontal="right" vertical="center" wrapText="1"/>
      <protection/>
    </xf>
    <xf numFmtId="0" fontId="11" fillId="39" borderId="14" xfId="35" applyFont="1" applyFill="1" applyBorder="1" applyAlignment="1">
      <alignment horizontal="right" vertical="center" wrapText="1"/>
      <protection/>
    </xf>
    <xf numFmtId="0" fontId="2" fillId="0" borderId="0" xfId="35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3" fillId="0" borderId="0" xfId="35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3" fillId="0" borderId="0" xfId="35" applyFont="1" applyBorder="1" applyAlignment="1">
      <alignment horizontal="center"/>
      <protection/>
    </xf>
    <xf numFmtId="0" fontId="16" fillId="0" borderId="13" xfId="35" applyFont="1" applyFill="1" applyBorder="1" applyAlignment="1">
      <alignment horizontal="right" vertical="center" wrapText="1"/>
      <protection/>
    </xf>
    <xf numFmtId="0" fontId="16" fillId="0" borderId="14" xfId="35" applyFont="1" applyFill="1" applyBorder="1" applyAlignment="1">
      <alignment horizontal="right" vertical="center" wrapText="1"/>
      <protection/>
    </xf>
    <xf numFmtId="0" fontId="2" fillId="0" borderId="0" xfId="35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13" fillId="0" borderId="13" xfId="35" applyFont="1" applyBorder="1" applyAlignment="1">
      <alignment horizontal="right" vertical="center" wrapText="1"/>
      <protection/>
    </xf>
    <xf numFmtId="0" fontId="13" fillId="0" borderId="14" xfId="35" applyFont="1" applyBorder="1" applyAlignment="1">
      <alignment horizontal="right" vertical="center" wrapText="1"/>
      <protection/>
    </xf>
    <xf numFmtId="0" fontId="16" fillId="0" borderId="21" xfId="35" applyFont="1" applyFill="1" applyBorder="1" applyAlignment="1">
      <alignment horizontal="right" vertical="center" wrapText="1"/>
      <protection/>
    </xf>
    <xf numFmtId="0" fontId="5" fillId="0" borderId="0" xfId="3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35" applyFont="1" applyAlignment="1">
      <alignment vertical="center"/>
      <protection/>
    </xf>
    <xf numFmtId="0" fontId="13" fillId="0" borderId="16" xfId="35" applyFont="1" applyBorder="1" applyAlignment="1">
      <alignment horizontal="center" vertical="center" wrapText="1"/>
      <protection/>
    </xf>
    <xf numFmtId="0" fontId="2" fillId="0" borderId="16" xfId="35" applyFont="1" applyBorder="1" applyAlignment="1">
      <alignment horizontal="center" vertical="center" wrapText="1"/>
      <protection/>
    </xf>
    <xf numFmtId="0" fontId="13" fillId="0" borderId="16" xfId="35" applyFont="1" applyBorder="1" applyAlignment="1">
      <alignment vertical="center" wrapText="1"/>
      <protection/>
    </xf>
    <xf numFmtId="0" fontId="2" fillId="0" borderId="16" xfId="35" applyFont="1" applyBorder="1" applyAlignment="1">
      <alignment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F2F2F2"/>
      <rgbColor rgb="00E6E6E6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695325</xdr:colOff>
      <xdr:row>4</xdr:row>
      <xdr:rowOff>152400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620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190500</xdr:rowOff>
    </xdr:from>
    <xdr:to>
      <xdr:col>7</xdr:col>
      <xdr:colOff>533400</xdr:colOff>
      <xdr:row>4</xdr:row>
      <xdr:rowOff>171450</xdr:rowOff>
    </xdr:to>
    <xdr:sp>
      <xdr:nvSpPr>
        <xdr:cNvPr id="2" name="Text Box 6"/>
        <xdr:cNvSpPr>
          <a:spLocks/>
        </xdr:cNvSpPr>
      </xdr:nvSpPr>
      <xdr:spPr>
        <a:xfrm>
          <a:off x="1009650" y="190500"/>
          <a:ext cx="56292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VATROGASNA ZAJEDNICA GRADA BJELOVARA
</a:t>
          </a:r>
          <a:r>
            <a:rPr lang="en-US" cap="none" sz="1000" b="0" i="0" u="none" baseline="0">
              <a:solidFill>
                <a:srgbClr val="000000"/>
              </a:solidFill>
            </a:rPr>
            <a:t>Otona Kučere 1, 43000 BJELOVAR
</a:t>
          </a:r>
          <a:r>
            <a:rPr lang="en-US" cap="none" sz="1000" b="0" i="0" u="none" baseline="0">
              <a:solidFill>
                <a:srgbClr val="000000"/>
              </a:solidFill>
            </a:rPr>
            <a:t>Matični broj: 0993972, OIB: 5866777073
</a:t>
          </a:r>
          <a:r>
            <a:rPr lang="en-US" cap="none" sz="1000" b="0" i="0" u="none" baseline="0">
              <a:solidFill>
                <a:srgbClr val="000000"/>
              </a:solidFill>
            </a:rPr>
            <a:t>Žiro: Erste &amp; Steiermärkische bank d.d. HR 2524020061100068042
</a:t>
          </a:r>
          <a:r>
            <a:rPr lang="en-US" cap="none" sz="1200" b="0" i="0" u="none" baseline="0">
              <a:solidFill>
                <a:srgbClr val="CC0000"/>
              </a:solidFill>
            </a:rPr>
            <a:t> </a:t>
          </a:r>
        </a:p>
      </xdr:txBody>
    </xdr:sp>
    <xdr:clientData/>
  </xdr:twoCellAnchor>
  <xdr:twoCellAnchor>
    <xdr:from>
      <xdr:col>1</xdr:col>
      <xdr:colOff>666750</xdr:colOff>
      <xdr:row>4</xdr:row>
      <xdr:rowOff>95250</xdr:rowOff>
    </xdr:from>
    <xdr:to>
      <xdr:col>7</xdr:col>
      <xdr:colOff>495300</xdr:colOff>
      <xdr:row>4</xdr:row>
      <xdr:rowOff>95250</xdr:rowOff>
    </xdr:to>
    <xdr:sp>
      <xdr:nvSpPr>
        <xdr:cNvPr id="3" name="Line 5"/>
        <xdr:cNvSpPr>
          <a:spLocks/>
        </xdr:cNvSpPr>
      </xdr:nvSpPr>
      <xdr:spPr>
        <a:xfrm>
          <a:off x="1047750" y="771525"/>
          <a:ext cx="5553075" cy="0"/>
        </a:xfrm>
        <a:prstGeom prst="line">
          <a:avLst/>
        </a:prstGeom>
        <a:noFill/>
        <a:ln w="19080" cmpd="sng">
          <a:solidFill>
            <a:srgbClr val="A500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140" zoomScaleNormal="140" zoomScalePageLayoutView="0" workbookViewId="0" topLeftCell="A154">
      <selection activeCell="M128" sqref="M128"/>
    </sheetView>
  </sheetViews>
  <sheetFormatPr defaultColWidth="9.421875" defaultRowHeight="12.75"/>
  <cols>
    <col min="1" max="1" width="5.7109375" style="1" customWidth="1"/>
    <col min="2" max="2" width="30.57421875" style="1" customWidth="1"/>
    <col min="3" max="3" width="11.28125" style="1" customWidth="1"/>
    <col min="4" max="4" width="11.421875" style="1" customWidth="1"/>
    <col min="5" max="5" width="9.7109375" style="1" customWidth="1"/>
    <col min="6" max="6" width="11.00390625" style="1" customWidth="1"/>
    <col min="7" max="7" width="11.8515625" style="1" customWidth="1"/>
    <col min="8" max="8" width="9.8515625" style="1" customWidth="1"/>
    <col min="9" max="9" width="10.421875" style="1" customWidth="1"/>
    <col min="10" max="10" width="12.140625" style="1" customWidth="1"/>
    <col min="11" max="11" width="10.8515625" style="1" customWidth="1"/>
    <col min="12" max="12" width="23.28125" style="1" customWidth="1"/>
    <col min="13" max="16384" width="9.421875" style="1" customWidth="1"/>
  </cols>
  <sheetData>
    <row r="1" ht="15">
      <c r="A1" s="2"/>
    </row>
    <row r="6" ht="4.5" customHeight="1"/>
    <row r="7" spans="1:2" ht="15.75">
      <c r="A7" s="114" t="s">
        <v>135</v>
      </c>
      <c r="B7" s="103"/>
    </row>
    <row r="8" spans="1:2" ht="15.75">
      <c r="A8" s="114" t="s">
        <v>136</v>
      </c>
      <c r="B8" s="103"/>
    </row>
    <row r="9" ht="7.5" customHeight="1">
      <c r="A9" s="3"/>
    </row>
    <row r="10" ht="19.5" customHeight="1">
      <c r="A10" s="4"/>
    </row>
    <row r="11" spans="1:15" ht="18.75">
      <c r="A11" s="112" t="s">
        <v>116</v>
      </c>
      <c r="B11" s="112"/>
      <c r="C11" s="112"/>
      <c r="D11" s="112"/>
      <c r="E11" s="112"/>
      <c r="F11" s="112"/>
      <c r="G11" s="112"/>
      <c r="H11" s="112"/>
      <c r="I11" s="113"/>
      <c r="J11" s="113"/>
      <c r="K11" s="113"/>
      <c r="L11" s="37"/>
      <c r="M11" s="5"/>
      <c r="N11" s="5"/>
      <c r="O11" s="5"/>
    </row>
    <row r="12" ht="15.75">
      <c r="A12" s="6"/>
    </row>
    <row r="13" ht="8.25" customHeight="1"/>
    <row r="14" spans="1:11" s="7" customFormat="1" ht="24.75" customHeight="1">
      <c r="A14" s="92" t="s">
        <v>117</v>
      </c>
      <c r="B14" s="92" t="s">
        <v>118</v>
      </c>
      <c r="C14" s="94" t="s">
        <v>0</v>
      </c>
      <c r="D14" s="95"/>
      <c r="E14" s="92" t="s">
        <v>112</v>
      </c>
      <c r="F14" s="94" t="s">
        <v>121</v>
      </c>
      <c r="G14" s="95"/>
      <c r="H14" s="92" t="s">
        <v>112</v>
      </c>
      <c r="I14" s="94" t="s">
        <v>122</v>
      </c>
      <c r="J14" s="95"/>
      <c r="K14" s="92" t="s">
        <v>112</v>
      </c>
    </row>
    <row r="15" spans="1:11" s="7" customFormat="1" ht="24.75" customHeight="1">
      <c r="A15" s="93"/>
      <c r="B15" s="93"/>
      <c r="C15" s="38" t="s">
        <v>119</v>
      </c>
      <c r="D15" s="38" t="s">
        <v>120</v>
      </c>
      <c r="E15" s="93"/>
      <c r="F15" s="38" t="s">
        <v>119</v>
      </c>
      <c r="G15" s="38" t="s">
        <v>120</v>
      </c>
      <c r="H15" s="93"/>
      <c r="I15" s="38" t="s">
        <v>119</v>
      </c>
      <c r="J15" s="38" t="s">
        <v>120</v>
      </c>
      <c r="K15" s="93"/>
    </row>
    <row r="16" spans="1:13" s="7" customFormat="1" ht="21.75" customHeight="1">
      <c r="A16" s="39">
        <v>3</v>
      </c>
      <c r="B16" s="40" t="s">
        <v>1</v>
      </c>
      <c r="C16" s="41">
        <f>SUM(C17,C21,C26,C32,C38)</f>
        <v>967200</v>
      </c>
      <c r="D16" s="41">
        <f>SUM(D17,D21,D26,D32,D38)</f>
        <v>0</v>
      </c>
      <c r="E16" s="41">
        <f>C16+D16</f>
        <v>967200</v>
      </c>
      <c r="F16" s="41">
        <f aca="true" t="shared" si="0" ref="F16:F47">I16-C16</f>
        <v>-55548.75</v>
      </c>
      <c r="G16" s="41">
        <f aca="true" t="shared" si="1" ref="G16:G47">J16-D16</f>
        <v>53097.23</v>
      </c>
      <c r="H16" s="41">
        <f>F16+G16</f>
        <v>-2451.519999999997</v>
      </c>
      <c r="I16" s="41">
        <f>SUM(I17,I21,I26,I32,I38)</f>
        <v>911651.25</v>
      </c>
      <c r="J16" s="41">
        <f>SUM(J17,J21,J26,J32,J38)</f>
        <v>53097.23</v>
      </c>
      <c r="K16" s="41">
        <f>I16+J16</f>
        <v>964748.48</v>
      </c>
      <c r="M16" s="8"/>
    </row>
    <row r="17" spans="1:13" s="7" customFormat="1" ht="15.75" customHeight="1">
      <c r="A17" s="42">
        <v>31</v>
      </c>
      <c r="B17" s="43" t="s">
        <v>2</v>
      </c>
      <c r="C17" s="44">
        <f>C18</f>
        <v>32000</v>
      </c>
      <c r="D17" s="44">
        <f>D18</f>
        <v>0</v>
      </c>
      <c r="E17" s="44">
        <f aca="true" t="shared" si="2" ref="E17:E47">C17+D17</f>
        <v>32000</v>
      </c>
      <c r="F17" s="44">
        <f t="shared" si="0"/>
        <v>-7000</v>
      </c>
      <c r="G17" s="44">
        <f t="shared" si="1"/>
        <v>5236</v>
      </c>
      <c r="H17" s="44">
        <f aca="true" t="shared" si="3" ref="H17:H47">F17+G17</f>
        <v>-1764</v>
      </c>
      <c r="I17" s="44">
        <f>I18</f>
        <v>25000</v>
      </c>
      <c r="J17" s="44">
        <f>J18</f>
        <v>5236</v>
      </c>
      <c r="K17" s="44">
        <f aca="true" t="shared" si="4" ref="K17:K47">I17+J17</f>
        <v>30236</v>
      </c>
      <c r="M17" s="8"/>
    </row>
    <row r="18" spans="1:13" s="7" customFormat="1" ht="15.75" customHeight="1">
      <c r="A18" s="45">
        <v>311</v>
      </c>
      <c r="B18" s="46" t="s">
        <v>2</v>
      </c>
      <c r="C18" s="47">
        <f>SUM(C19,C20)</f>
        <v>32000</v>
      </c>
      <c r="D18" s="47">
        <f>SUM(D19,D20)</f>
        <v>0</v>
      </c>
      <c r="E18" s="47">
        <f t="shared" si="2"/>
        <v>32000</v>
      </c>
      <c r="F18" s="47">
        <f t="shared" si="0"/>
        <v>-7000</v>
      </c>
      <c r="G18" s="47">
        <f t="shared" si="1"/>
        <v>5236</v>
      </c>
      <c r="H18" s="47">
        <f t="shared" si="3"/>
        <v>-1764</v>
      </c>
      <c r="I18" s="47">
        <f>SUM(I19,I20)</f>
        <v>25000</v>
      </c>
      <c r="J18" s="47">
        <f>SUM(J19,J20)</f>
        <v>5236</v>
      </c>
      <c r="K18" s="47">
        <f t="shared" si="4"/>
        <v>30236</v>
      </c>
      <c r="M18" s="8"/>
    </row>
    <row r="19" spans="1:13" s="7" customFormat="1" ht="15" customHeight="1">
      <c r="A19" s="48">
        <v>3111</v>
      </c>
      <c r="B19" s="49" t="s">
        <v>3</v>
      </c>
      <c r="C19" s="50">
        <v>25000</v>
      </c>
      <c r="D19" s="50">
        <v>0</v>
      </c>
      <c r="E19" s="50">
        <f t="shared" si="2"/>
        <v>25000</v>
      </c>
      <c r="F19" s="50">
        <f t="shared" si="0"/>
        <v>0</v>
      </c>
      <c r="G19" s="50">
        <f t="shared" si="1"/>
        <v>0</v>
      </c>
      <c r="H19" s="50">
        <f t="shared" si="3"/>
        <v>0</v>
      </c>
      <c r="I19" s="50">
        <v>25000</v>
      </c>
      <c r="J19" s="50">
        <v>0</v>
      </c>
      <c r="K19" s="50">
        <f t="shared" si="4"/>
        <v>25000</v>
      </c>
      <c r="M19" s="8"/>
    </row>
    <row r="20" spans="1:13" s="7" customFormat="1" ht="14.25" customHeight="1">
      <c r="A20" s="48">
        <v>3112</v>
      </c>
      <c r="B20" s="49" t="s">
        <v>4</v>
      </c>
      <c r="C20" s="50">
        <v>7000</v>
      </c>
      <c r="D20" s="50">
        <v>0</v>
      </c>
      <c r="E20" s="50">
        <f t="shared" si="2"/>
        <v>7000</v>
      </c>
      <c r="F20" s="50">
        <f t="shared" si="0"/>
        <v>-7000</v>
      </c>
      <c r="G20" s="50">
        <f t="shared" si="1"/>
        <v>5236</v>
      </c>
      <c r="H20" s="50">
        <f t="shared" si="3"/>
        <v>-1764</v>
      </c>
      <c r="I20" s="50">
        <v>0</v>
      </c>
      <c r="J20" s="50">
        <v>5236</v>
      </c>
      <c r="K20" s="50">
        <f t="shared" si="4"/>
        <v>5236</v>
      </c>
      <c r="M20" s="8"/>
    </row>
    <row r="21" spans="1:13" s="7" customFormat="1" ht="15" customHeight="1">
      <c r="A21" s="42">
        <v>33</v>
      </c>
      <c r="B21" s="43" t="s">
        <v>5</v>
      </c>
      <c r="C21" s="44">
        <f>C22</f>
        <v>885000</v>
      </c>
      <c r="D21" s="44">
        <f>D22</f>
        <v>0</v>
      </c>
      <c r="E21" s="44">
        <f t="shared" si="2"/>
        <v>885000</v>
      </c>
      <c r="F21" s="44">
        <f t="shared" si="0"/>
        <v>-4848.75</v>
      </c>
      <c r="G21" s="44">
        <f t="shared" si="1"/>
        <v>0</v>
      </c>
      <c r="H21" s="44">
        <f t="shared" si="3"/>
        <v>-4848.75</v>
      </c>
      <c r="I21" s="44">
        <f>I22</f>
        <v>880151.25</v>
      </c>
      <c r="J21" s="44">
        <f>J22</f>
        <v>0</v>
      </c>
      <c r="K21" s="44">
        <f t="shared" si="4"/>
        <v>880151.25</v>
      </c>
      <c r="M21" s="8"/>
    </row>
    <row r="22" spans="1:13" s="7" customFormat="1" ht="15.75" customHeight="1">
      <c r="A22" s="45">
        <v>331</v>
      </c>
      <c r="B22" s="46" t="s">
        <v>5</v>
      </c>
      <c r="C22" s="47">
        <f>SUM(C23,C24)</f>
        <v>885000</v>
      </c>
      <c r="D22" s="47">
        <f>SUM(D23,D24)</f>
        <v>0</v>
      </c>
      <c r="E22" s="47">
        <f t="shared" si="2"/>
        <v>885000</v>
      </c>
      <c r="F22" s="47">
        <f t="shared" si="0"/>
        <v>-4848.75</v>
      </c>
      <c r="G22" s="47">
        <f t="shared" si="1"/>
        <v>0</v>
      </c>
      <c r="H22" s="47">
        <f t="shared" si="3"/>
        <v>-4848.75</v>
      </c>
      <c r="I22" s="47">
        <f>SUM(I23,I24)</f>
        <v>880151.25</v>
      </c>
      <c r="J22" s="47">
        <f>SUM(J23,J24)</f>
        <v>0</v>
      </c>
      <c r="K22" s="47">
        <f t="shared" si="4"/>
        <v>880151.25</v>
      </c>
      <c r="M22" s="8"/>
    </row>
    <row r="23" spans="1:13" s="7" customFormat="1" ht="15" customHeight="1">
      <c r="A23" s="51">
        <v>3311</v>
      </c>
      <c r="B23" s="52" t="s">
        <v>6</v>
      </c>
      <c r="C23" s="53">
        <v>850000</v>
      </c>
      <c r="D23" s="53">
        <v>0</v>
      </c>
      <c r="E23" s="53">
        <f t="shared" si="2"/>
        <v>850000</v>
      </c>
      <c r="F23" s="53">
        <f t="shared" si="0"/>
        <v>151.25</v>
      </c>
      <c r="G23" s="53">
        <f t="shared" si="1"/>
        <v>0</v>
      </c>
      <c r="H23" s="53">
        <f t="shared" si="3"/>
        <v>151.25</v>
      </c>
      <c r="I23" s="53">
        <v>850151.25</v>
      </c>
      <c r="J23" s="53">
        <v>0</v>
      </c>
      <c r="K23" s="53">
        <f t="shared" si="4"/>
        <v>850151.25</v>
      </c>
      <c r="M23" s="8"/>
    </row>
    <row r="24" spans="1:13" s="7" customFormat="1" ht="15" customHeight="1">
      <c r="A24" s="48">
        <v>3312</v>
      </c>
      <c r="B24" s="49" t="s">
        <v>7</v>
      </c>
      <c r="C24" s="50">
        <f>C25</f>
        <v>35000</v>
      </c>
      <c r="D24" s="50">
        <f>D25</f>
        <v>0</v>
      </c>
      <c r="E24" s="50">
        <f t="shared" si="2"/>
        <v>35000</v>
      </c>
      <c r="F24" s="50">
        <f t="shared" si="0"/>
        <v>-5000</v>
      </c>
      <c r="G24" s="50">
        <f t="shared" si="1"/>
        <v>0</v>
      </c>
      <c r="H24" s="50">
        <f t="shared" si="3"/>
        <v>-5000</v>
      </c>
      <c r="I24" s="50">
        <f>I25</f>
        <v>30000</v>
      </c>
      <c r="J24" s="50">
        <f>J25</f>
        <v>0</v>
      </c>
      <c r="K24" s="50">
        <f t="shared" si="4"/>
        <v>30000</v>
      </c>
      <c r="M24" s="8"/>
    </row>
    <row r="25" spans="1:13" s="7" customFormat="1" ht="15.75" customHeight="1">
      <c r="A25" s="48">
        <v>331201</v>
      </c>
      <c r="B25" s="49" t="s">
        <v>8</v>
      </c>
      <c r="C25" s="50">
        <v>35000</v>
      </c>
      <c r="D25" s="50">
        <v>0</v>
      </c>
      <c r="E25" s="50">
        <f t="shared" si="2"/>
        <v>35000</v>
      </c>
      <c r="F25" s="50">
        <f t="shared" si="0"/>
        <v>-5000</v>
      </c>
      <c r="G25" s="50">
        <f t="shared" si="1"/>
        <v>0</v>
      </c>
      <c r="H25" s="50">
        <f t="shared" si="3"/>
        <v>-5000</v>
      </c>
      <c r="I25" s="50">
        <v>30000</v>
      </c>
      <c r="J25" s="50">
        <v>0</v>
      </c>
      <c r="K25" s="50">
        <f t="shared" si="4"/>
        <v>30000</v>
      </c>
      <c r="M25" s="8"/>
    </row>
    <row r="26" spans="1:13" s="7" customFormat="1" ht="16.5" customHeight="1">
      <c r="A26" s="42">
        <v>34</v>
      </c>
      <c r="B26" s="43" t="s">
        <v>9</v>
      </c>
      <c r="C26" s="44">
        <f>SUM(C27,C29)</f>
        <v>40300</v>
      </c>
      <c r="D26" s="44">
        <f>SUM(D27,D29)</f>
        <v>0</v>
      </c>
      <c r="E26" s="44">
        <f t="shared" si="2"/>
        <v>40300</v>
      </c>
      <c r="F26" s="44">
        <f t="shared" si="0"/>
        <v>-40200</v>
      </c>
      <c r="G26" s="44">
        <f t="shared" si="1"/>
        <v>47861.23</v>
      </c>
      <c r="H26" s="44">
        <f t="shared" si="3"/>
        <v>7661.230000000003</v>
      </c>
      <c r="I26" s="44">
        <f>SUM(I27,I29)</f>
        <v>100</v>
      </c>
      <c r="J26" s="44">
        <f>SUM(J27,J29)</f>
        <v>47861.23</v>
      </c>
      <c r="K26" s="44">
        <f t="shared" si="4"/>
        <v>47961.23</v>
      </c>
      <c r="M26" s="8"/>
    </row>
    <row r="27" spans="1:13" s="7" customFormat="1" ht="17.25" customHeight="1">
      <c r="A27" s="45">
        <v>341</v>
      </c>
      <c r="B27" s="46" t="s">
        <v>10</v>
      </c>
      <c r="C27" s="47">
        <f>C28</f>
        <v>300</v>
      </c>
      <c r="D27" s="47">
        <f>D28</f>
        <v>0</v>
      </c>
      <c r="E27" s="47">
        <f t="shared" si="2"/>
        <v>300</v>
      </c>
      <c r="F27" s="47">
        <f t="shared" si="0"/>
        <v>-200</v>
      </c>
      <c r="G27" s="47">
        <f t="shared" si="1"/>
        <v>0</v>
      </c>
      <c r="H27" s="47">
        <f t="shared" si="3"/>
        <v>-200</v>
      </c>
      <c r="I27" s="47">
        <f>I28</f>
        <v>100</v>
      </c>
      <c r="J27" s="47">
        <f>J28</f>
        <v>0</v>
      </c>
      <c r="K27" s="47">
        <f t="shared" si="4"/>
        <v>100</v>
      </c>
      <c r="M27" s="8"/>
    </row>
    <row r="28" spans="1:13" s="7" customFormat="1" ht="15.75" customHeight="1">
      <c r="A28" s="48">
        <v>3418</v>
      </c>
      <c r="B28" s="49" t="s">
        <v>11</v>
      </c>
      <c r="C28" s="50">
        <v>300</v>
      </c>
      <c r="D28" s="50">
        <v>0</v>
      </c>
      <c r="E28" s="50">
        <f t="shared" si="2"/>
        <v>300</v>
      </c>
      <c r="F28" s="50">
        <f t="shared" si="0"/>
        <v>-200</v>
      </c>
      <c r="G28" s="50">
        <f t="shared" si="1"/>
        <v>0</v>
      </c>
      <c r="H28" s="50">
        <f t="shared" si="3"/>
        <v>-200</v>
      </c>
      <c r="I28" s="50">
        <v>100</v>
      </c>
      <c r="J28" s="50">
        <v>0</v>
      </c>
      <c r="K28" s="50">
        <f t="shared" si="4"/>
        <v>100</v>
      </c>
      <c r="M28" s="8"/>
    </row>
    <row r="29" spans="1:13" s="7" customFormat="1" ht="15" customHeight="1">
      <c r="A29" s="54">
        <v>342</v>
      </c>
      <c r="B29" s="55" t="s">
        <v>12</v>
      </c>
      <c r="C29" s="56">
        <f>C30</f>
        <v>40000</v>
      </c>
      <c r="D29" s="56">
        <f>D30</f>
        <v>0</v>
      </c>
      <c r="E29" s="56">
        <f t="shared" si="2"/>
        <v>40000</v>
      </c>
      <c r="F29" s="56">
        <f t="shared" si="0"/>
        <v>-40000</v>
      </c>
      <c r="G29" s="56">
        <f t="shared" si="1"/>
        <v>47861.23</v>
      </c>
      <c r="H29" s="56">
        <f t="shared" si="3"/>
        <v>7861.230000000003</v>
      </c>
      <c r="I29" s="56">
        <f>I30</f>
        <v>0</v>
      </c>
      <c r="J29" s="56">
        <f>J30</f>
        <v>47861.23</v>
      </c>
      <c r="K29" s="56">
        <f t="shared" si="4"/>
        <v>47861.23</v>
      </c>
      <c r="M29" s="8"/>
    </row>
    <row r="30" spans="1:13" s="7" customFormat="1" ht="15" customHeight="1">
      <c r="A30" s="48">
        <v>3421</v>
      </c>
      <c r="B30" s="49" t="s">
        <v>12</v>
      </c>
      <c r="C30" s="50">
        <f>C31</f>
        <v>40000</v>
      </c>
      <c r="D30" s="50">
        <f>D31</f>
        <v>0</v>
      </c>
      <c r="E30" s="50">
        <f t="shared" si="2"/>
        <v>40000</v>
      </c>
      <c r="F30" s="50">
        <f t="shared" si="0"/>
        <v>-40000</v>
      </c>
      <c r="G30" s="50">
        <f t="shared" si="1"/>
        <v>47861.23</v>
      </c>
      <c r="H30" s="50">
        <f t="shared" si="3"/>
        <v>7861.230000000003</v>
      </c>
      <c r="I30" s="50">
        <f>I31</f>
        <v>0</v>
      </c>
      <c r="J30" s="50">
        <f>J31</f>
        <v>47861.23</v>
      </c>
      <c r="K30" s="50">
        <f t="shared" si="4"/>
        <v>47861.23</v>
      </c>
      <c r="M30" s="8"/>
    </row>
    <row r="31" spans="1:13" s="7" customFormat="1" ht="16.5" customHeight="1">
      <c r="A31" s="48">
        <v>34211</v>
      </c>
      <c r="B31" s="49" t="s">
        <v>12</v>
      </c>
      <c r="C31" s="50">
        <v>40000</v>
      </c>
      <c r="D31" s="50">
        <v>0</v>
      </c>
      <c r="E31" s="50">
        <f t="shared" si="2"/>
        <v>40000</v>
      </c>
      <c r="F31" s="50">
        <f t="shared" si="0"/>
        <v>-40000</v>
      </c>
      <c r="G31" s="50">
        <f t="shared" si="1"/>
        <v>47861.23</v>
      </c>
      <c r="H31" s="50">
        <f t="shared" si="3"/>
        <v>7861.230000000003</v>
      </c>
      <c r="I31" s="50">
        <v>0</v>
      </c>
      <c r="J31" s="50">
        <v>47861.23</v>
      </c>
      <c r="K31" s="50">
        <f t="shared" si="4"/>
        <v>47861.23</v>
      </c>
      <c r="M31" s="8"/>
    </row>
    <row r="32" spans="1:13" s="7" customFormat="1" ht="21.75" customHeight="1">
      <c r="A32" s="9">
        <v>35</v>
      </c>
      <c r="B32" s="10" t="s">
        <v>13</v>
      </c>
      <c r="C32" s="11">
        <f>SUM(C33,C36)</f>
        <v>0</v>
      </c>
      <c r="D32" s="11">
        <f>SUM(D33,D36)</f>
        <v>0</v>
      </c>
      <c r="E32" s="11">
        <f t="shared" si="2"/>
        <v>0</v>
      </c>
      <c r="F32" s="11">
        <f t="shared" si="0"/>
        <v>0</v>
      </c>
      <c r="G32" s="11">
        <f t="shared" si="1"/>
        <v>0</v>
      </c>
      <c r="H32" s="11">
        <f t="shared" si="3"/>
        <v>0</v>
      </c>
      <c r="I32" s="11">
        <f>SUM(I33,I36)</f>
        <v>0</v>
      </c>
      <c r="J32" s="11">
        <f>SUM(J33,J36)</f>
        <v>0</v>
      </c>
      <c r="K32" s="11">
        <f t="shared" si="4"/>
        <v>0</v>
      </c>
      <c r="M32" s="8"/>
    </row>
    <row r="33" spans="1:13" s="7" customFormat="1" ht="21.75" customHeight="1">
      <c r="A33" s="19">
        <v>351</v>
      </c>
      <c r="B33" s="20" t="s">
        <v>14</v>
      </c>
      <c r="C33" s="21">
        <f>C34</f>
        <v>0</v>
      </c>
      <c r="D33" s="21">
        <f>D34</f>
        <v>0</v>
      </c>
      <c r="E33" s="21">
        <f t="shared" si="2"/>
        <v>0</v>
      </c>
      <c r="F33" s="21">
        <f t="shared" si="0"/>
        <v>0</v>
      </c>
      <c r="G33" s="21">
        <f t="shared" si="1"/>
        <v>0</v>
      </c>
      <c r="H33" s="21">
        <f t="shared" si="3"/>
        <v>0</v>
      </c>
      <c r="I33" s="21">
        <f>I34</f>
        <v>0</v>
      </c>
      <c r="J33" s="21">
        <f>J34</f>
        <v>0</v>
      </c>
      <c r="K33" s="21">
        <f t="shared" si="4"/>
        <v>0</v>
      </c>
      <c r="M33" s="8"/>
    </row>
    <row r="34" spans="1:13" s="7" customFormat="1" ht="24.75" customHeight="1">
      <c r="A34" s="15">
        <v>3512</v>
      </c>
      <c r="B34" s="16" t="s">
        <v>15</v>
      </c>
      <c r="C34" s="17">
        <f>C35</f>
        <v>0</v>
      </c>
      <c r="D34" s="17">
        <f>D35</f>
        <v>0</v>
      </c>
      <c r="E34" s="17">
        <f t="shared" si="2"/>
        <v>0</v>
      </c>
      <c r="F34" s="17">
        <f t="shared" si="0"/>
        <v>0</v>
      </c>
      <c r="G34" s="17">
        <f t="shared" si="1"/>
        <v>0</v>
      </c>
      <c r="H34" s="17">
        <f t="shared" si="3"/>
        <v>0</v>
      </c>
      <c r="I34" s="17">
        <f>I35</f>
        <v>0</v>
      </c>
      <c r="J34" s="17">
        <f>J35</f>
        <v>0</v>
      </c>
      <c r="K34" s="17">
        <f t="shared" si="4"/>
        <v>0</v>
      </c>
      <c r="M34" s="8"/>
    </row>
    <row r="35" spans="1:13" s="7" customFormat="1" ht="21.75" customHeight="1">
      <c r="A35" s="15">
        <v>35122</v>
      </c>
      <c r="B35" s="16" t="s">
        <v>16</v>
      </c>
      <c r="C35" s="17">
        <v>0</v>
      </c>
      <c r="D35" s="17">
        <v>0</v>
      </c>
      <c r="E35" s="17">
        <f t="shared" si="2"/>
        <v>0</v>
      </c>
      <c r="F35" s="17">
        <f t="shared" si="0"/>
        <v>0</v>
      </c>
      <c r="G35" s="17">
        <f t="shared" si="1"/>
        <v>0</v>
      </c>
      <c r="H35" s="17">
        <f t="shared" si="3"/>
        <v>0</v>
      </c>
      <c r="I35" s="17">
        <v>0</v>
      </c>
      <c r="J35" s="17">
        <v>0</v>
      </c>
      <c r="K35" s="17">
        <f t="shared" si="4"/>
        <v>0</v>
      </c>
      <c r="M35" s="8"/>
    </row>
    <row r="36" spans="1:13" s="7" customFormat="1" ht="29.25" customHeight="1">
      <c r="A36" s="22">
        <v>353</v>
      </c>
      <c r="B36" s="23" t="s">
        <v>17</v>
      </c>
      <c r="C36" s="24">
        <f>C37</f>
        <v>0</v>
      </c>
      <c r="D36" s="24">
        <f>D37</f>
        <v>0</v>
      </c>
      <c r="E36" s="24">
        <f t="shared" si="2"/>
        <v>0</v>
      </c>
      <c r="F36" s="24">
        <f t="shared" si="0"/>
        <v>0</v>
      </c>
      <c r="G36" s="24">
        <f t="shared" si="1"/>
        <v>0</v>
      </c>
      <c r="H36" s="24">
        <f t="shared" si="3"/>
        <v>0</v>
      </c>
      <c r="I36" s="24">
        <f>I37</f>
        <v>0</v>
      </c>
      <c r="J36" s="24">
        <f>J37</f>
        <v>0</v>
      </c>
      <c r="K36" s="24">
        <f t="shared" si="4"/>
        <v>0</v>
      </c>
      <c r="M36" s="8"/>
    </row>
    <row r="37" spans="1:13" s="7" customFormat="1" ht="21.75" customHeight="1">
      <c r="A37" s="15">
        <v>35312</v>
      </c>
      <c r="B37" s="16" t="s">
        <v>18</v>
      </c>
      <c r="C37" s="17">
        <v>0</v>
      </c>
      <c r="D37" s="17">
        <v>0</v>
      </c>
      <c r="E37" s="17">
        <f t="shared" si="2"/>
        <v>0</v>
      </c>
      <c r="F37" s="17">
        <f t="shared" si="0"/>
        <v>0</v>
      </c>
      <c r="G37" s="17">
        <f t="shared" si="1"/>
        <v>0</v>
      </c>
      <c r="H37" s="17">
        <f t="shared" si="3"/>
        <v>0</v>
      </c>
      <c r="I37" s="17">
        <v>0</v>
      </c>
      <c r="J37" s="17">
        <v>0</v>
      </c>
      <c r="K37" s="17">
        <f t="shared" si="4"/>
        <v>0</v>
      </c>
      <c r="M37" s="8"/>
    </row>
    <row r="38" spans="1:13" s="7" customFormat="1" ht="18" customHeight="1">
      <c r="A38" s="42">
        <v>36</v>
      </c>
      <c r="B38" s="43" t="s">
        <v>19</v>
      </c>
      <c r="C38" s="44">
        <f>SUM(C39,C46)</f>
        <v>9900</v>
      </c>
      <c r="D38" s="44">
        <f>SUM(D39,D46)</f>
        <v>0</v>
      </c>
      <c r="E38" s="44">
        <f t="shared" si="2"/>
        <v>9900</v>
      </c>
      <c r="F38" s="44">
        <f t="shared" si="0"/>
        <v>-3500</v>
      </c>
      <c r="G38" s="44">
        <f t="shared" si="1"/>
        <v>0</v>
      </c>
      <c r="H38" s="44">
        <f t="shared" si="3"/>
        <v>-3500</v>
      </c>
      <c r="I38" s="44">
        <f>SUM(I39,I46)</f>
        <v>6400</v>
      </c>
      <c r="J38" s="44">
        <f>SUM(J39,J46)</f>
        <v>0</v>
      </c>
      <c r="K38" s="44">
        <f t="shared" si="4"/>
        <v>6400</v>
      </c>
      <c r="M38" s="8"/>
    </row>
    <row r="39" spans="1:13" s="7" customFormat="1" ht="17.25" customHeight="1">
      <c r="A39" s="45">
        <v>361</v>
      </c>
      <c r="B39" s="57" t="s">
        <v>20</v>
      </c>
      <c r="C39" s="47">
        <f>C40</f>
        <v>9800</v>
      </c>
      <c r="D39" s="47">
        <f>D40</f>
        <v>0</v>
      </c>
      <c r="E39" s="47">
        <f t="shared" si="2"/>
        <v>9800</v>
      </c>
      <c r="F39" s="47">
        <f t="shared" si="0"/>
        <v>-4000</v>
      </c>
      <c r="G39" s="47">
        <f t="shared" si="1"/>
        <v>0</v>
      </c>
      <c r="H39" s="47">
        <f t="shared" si="3"/>
        <v>-4000</v>
      </c>
      <c r="I39" s="47">
        <f>I40</f>
        <v>5800</v>
      </c>
      <c r="J39" s="47">
        <f>J40</f>
        <v>0</v>
      </c>
      <c r="K39" s="47">
        <f t="shared" si="4"/>
        <v>5800</v>
      </c>
      <c r="M39" s="8"/>
    </row>
    <row r="40" spans="1:13" s="7" customFormat="1" ht="15.75" customHeight="1">
      <c r="A40" s="48">
        <v>3612</v>
      </c>
      <c r="B40" s="49" t="s">
        <v>21</v>
      </c>
      <c r="C40" s="50">
        <f>C41+C45</f>
        <v>9800</v>
      </c>
      <c r="D40" s="50">
        <f>D41+D45</f>
        <v>0</v>
      </c>
      <c r="E40" s="50">
        <f t="shared" si="2"/>
        <v>9800</v>
      </c>
      <c r="F40" s="50">
        <f t="shared" si="0"/>
        <v>-4000</v>
      </c>
      <c r="G40" s="50">
        <f t="shared" si="1"/>
        <v>0</v>
      </c>
      <c r="H40" s="50">
        <f t="shared" si="3"/>
        <v>-4000</v>
      </c>
      <c r="I40" s="50">
        <f>I41+I45</f>
        <v>5800</v>
      </c>
      <c r="J40" s="50">
        <f>J41+J45</f>
        <v>0</v>
      </c>
      <c r="K40" s="50">
        <f t="shared" si="4"/>
        <v>5800</v>
      </c>
      <c r="M40" s="8"/>
    </row>
    <row r="41" spans="1:13" ht="12" customHeight="1">
      <c r="A41" s="115">
        <v>36121</v>
      </c>
      <c r="B41" s="58" t="s">
        <v>21</v>
      </c>
      <c r="C41" s="59">
        <f>SUM(C42:C44)</f>
        <v>9800</v>
      </c>
      <c r="D41" s="59">
        <f>SUM(D42:D44)</f>
        <v>0</v>
      </c>
      <c r="E41" s="59">
        <f t="shared" si="2"/>
        <v>9800</v>
      </c>
      <c r="F41" s="59">
        <f t="shared" si="0"/>
        <v>-4000</v>
      </c>
      <c r="G41" s="59">
        <f t="shared" si="1"/>
        <v>0</v>
      </c>
      <c r="H41" s="59">
        <f t="shared" si="3"/>
        <v>-4000</v>
      </c>
      <c r="I41" s="59">
        <f>SUM(I42:I44)</f>
        <v>5800</v>
      </c>
      <c r="J41" s="59">
        <f>SUM(J42:J44)</f>
        <v>0</v>
      </c>
      <c r="K41" s="59">
        <f t="shared" si="4"/>
        <v>5800</v>
      </c>
      <c r="M41" s="8"/>
    </row>
    <row r="42" spans="1:13" ht="12" customHeight="1">
      <c r="A42" s="115"/>
      <c r="B42" s="52" t="s">
        <v>22</v>
      </c>
      <c r="C42" s="53">
        <v>5000</v>
      </c>
      <c r="D42" s="53">
        <v>0</v>
      </c>
      <c r="E42" s="53">
        <f t="shared" si="2"/>
        <v>5000</v>
      </c>
      <c r="F42" s="53">
        <f t="shared" si="0"/>
        <v>-5000</v>
      </c>
      <c r="G42" s="53">
        <f t="shared" si="1"/>
        <v>0</v>
      </c>
      <c r="H42" s="53">
        <f t="shared" si="3"/>
        <v>-5000</v>
      </c>
      <c r="I42" s="53">
        <v>0</v>
      </c>
      <c r="J42" s="53">
        <v>0</v>
      </c>
      <c r="K42" s="53">
        <f t="shared" si="4"/>
        <v>0</v>
      </c>
      <c r="M42" s="8"/>
    </row>
    <row r="43" spans="1:13" ht="31.5">
      <c r="A43" s="116"/>
      <c r="B43" s="25" t="s">
        <v>23</v>
      </c>
      <c r="C43" s="17">
        <v>0</v>
      </c>
      <c r="D43" s="17">
        <v>0</v>
      </c>
      <c r="E43" s="17">
        <f t="shared" si="2"/>
        <v>0</v>
      </c>
      <c r="F43" s="17">
        <f t="shared" si="0"/>
        <v>0</v>
      </c>
      <c r="G43" s="17">
        <f t="shared" si="1"/>
        <v>0</v>
      </c>
      <c r="H43" s="17">
        <f t="shared" si="3"/>
        <v>0</v>
      </c>
      <c r="I43" s="17">
        <v>0</v>
      </c>
      <c r="J43" s="17">
        <v>0</v>
      </c>
      <c r="K43" s="17">
        <f t="shared" si="4"/>
        <v>0</v>
      </c>
      <c r="M43" s="8"/>
    </row>
    <row r="44" spans="1:13" ht="13.5" customHeight="1">
      <c r="A44" s="115"/>
      <c r="B44" s="49" t="s">
        <v>24</v>
      </c>
      <c r="C44" s="50">
        <v>4800</v>
      </c>
      <c r="D44" s="50">
        <v>0</v>
      </c>
      <c r="E44" s="50">
        <f t="shared" si="2"/>
        <v>4800</v>
      </c>
      <c r="F44" s="50">
        <f t="shared" si="0"/>
        <v>1000</v>
      </c>
      <c r="G44" s="50">
        <f t="shared" si="1"/>
        <v>0</v>
      </c>
      <c r="H44" s="50">
        <f t="shared" si="3"/>
        <v>1000</v>
      </c>
      <c r="I44" s="50">
        <v>5800</v>
      </c>
      <c r="J44" s="50">
        <v>0</v>
      </c>
      <c r="K44" s="50">
        <f t="shared" si="4"/>
        <v>5800</v>
      </c>
      <c r="M44" s="8"/>
    </row>
    <row r="45" spans="1:13" s="7" customFormat="1" ht="21.75" customHeight="1">
      <c r="A45" s="15">
        <v>36122</v>
      </c>
      <c r="B45" s="16" t="s">
        <v>25</v>
      </c>
      <c r="C45" s="17">
        <v>0</v>
      </c>
      <c r="D45" s="17">
        <v>0</v>
      </c>
      <c r="E45" s="17">
        <f t="shared" si="2"/>
        <v>0</v>
      </c>
      <c r="F45" s="17">
        <f t="shared" si="0"/>
        <v>0</v>
      </c>
      <c r="G45" s="17">
        <f t="shared" si="1"/>
        <v>0</v>
      </c>
      <c r="H45" s="17">
        <f t="shared" si="3"/>
        <v>0</v>
      </c>
      <c r="I45" s="17">
        <v>0</v>
      </c>
      <c r="J45" s="17">
        <v>0</v>
      </c>
      <c r="K45" s="17">
        <f t="shared" si="4"/>
        <v>0</v>
      </c>
      <c r="M45" s="8"/>
    </row>
    <row r="46" spans="1:13" s="7" customFormat="1" ht="15">
      <c r="A46" s="45">
        <v>363</v>
      </c>
      <c r="B46" s="46" t="s">
        <v>26</v>
      </c>
      <c r="C46" s="47">
        <f>C47</f>
        <v>100</v>
      </c>
      <c r="D46" s="47">
        <f>D47</f>
        <v>0</v>
      </c>
      <c r="E46" s="47">
        <f t="shared" si="2"/>
        <v>100</v>
      </c>
      <c r="F46" s="47">
        <f t="shared" si="0"/>
        <v>500</v>
      </c>
      <c r="G46" s="47">
        <f t="shared" si="1"/>
        <v>0</v>
      </c>
      <c r="H46" s="47">
        <f t="shared" si="3"/>
        <v>500</v>
      </c>
      <c r="I46" s="47">
        <f>I47</f>
        <v>600</v>
      </c>
      <c r="J46" s="47">
        <f>J47</f>
        <v>0</v>
      </c>
      <c r="K46" s="47">
        <f t="shared" si="4"/>
        <v>600</v>
      </c>
      <c r="M46" s="8"/>
    </row>
    <row r="47" spans="1:13" s="7" customFormat="1" ht="15.75" customHeight="1">
      <c r="A47" s="48">
        <v>3633</v>
      </c>
      <c r="B47" s="49" t="s">
        <v>26</v>
      </c>
      <c r="C47" s="50">
        <v>100</v>
      </c>
      <c r="D47" s="50">
        <v>0</v>
      </c>
      <c r="E47" s="50">
        <f t="shared" si="2"/>
        <v>100</v>
      </c>
      <c r="F47" s="50">
        <f t="shared" si="0"/>
        <v>500</v>
      </c>
      <c r="G47" s="50">
        <f t="shared" si="1"/>
        <v>0</v>
      </c>
      <c r="H47" s="50">
        <f t="shared" si="3"/>
        <v>500</v>
      </c>
      <c r="I47" s="50">
        <v>600</v>
      </c>
      <c r="J47" s="50">
        <v>0</v>
      </c>
      <c r="K47" s="50">
        <f t="shared" si="4"/>
        <v>600</v>
      </c>
      <c r="M47" s="8"/>
    </row>
    <row r="48" spans="1:13" s="7" customFormat="1" ht="15.75" customHeight="1">
      <c r="A48" s="98" t="s">
        <v>123</v>
      </c>
      <c r="B48" s="99"/>
      <c r="C48" s="41">
        <f>SUM(C17,C21,C26,C32,C38)</f>
        <v>967200</v>
      </c>
      <c r="D48" s="41">
        <f>SUM(D17,D21,D26,D32,D38)</f>
        <v>0</v>
      </c>
      <c r="E48" s="41">
        <f>C16+D16</f>
        <v>967200</v>
      </c>
      <c r="F48" s="41">
        <f>I16-C16</f>
        <v>-55548.75</v>
      </c>
      <c r="G48" s="41">
        <f>J16-D16</f>
        <v>53097.23</v>
      </c>
      <c r="H48" s="41">
        <f>F16+G16</f>
        <v>-2451.519999999997</v>
      </c>
      <c r="I48" s="41">
        <f>SUM(I17,I21,I26,I32,I38)</f>
        <v>911651.25</v>
      </c>
      <c r="J48" s="41">
        <f>SUM(J17,J21,J26,J32,J38)</f>
        <v>53097.23</v>
      </c>
      <c r="K48" s="41">
        <f>I16+J16</f>
        <v>964748.48</v>
      </c>
      <c r="M48" s="8"/>
    </row>
    <row r="49" spans="1:13" s="7" customFormat="1" ht="15.75" customHeight="1">
      <c r="A49" s="109" t="s">
        <v>132</v>
      </c>
      <c r="B49" s="110"/>
      <c r="C49" s="50">
        <v>10100</v>
      </c>
      <c r="D49" s="50"/>
      <c r="E49" s="50">
        <f>C49+D49</f>
        <v>10100</v>
      </c>
      <c r="F49" s="50">
        <f>I49-C49</f>
        <v>19249.98</v>
      </c>
      <c r="G49" s="50">
        <f>J49-D49</f>
        <v>0</v>
      </c>
      <c r="H49" s="50">
        <f>F49+G49</f>
        <v>19249.98</v>
      </c>
      <c r="I49" s="50">
        <v>29349.98</v>
      </c>
      <c r="J49" s="50"/>
      <c r="K49" s="50">
        <f>I49+J49</f>
        <v>29349.98</v>
      </c>
      <c r="M49" s="8"/>
    </row>
    <row r="50" spans="1:13" s="7" customFormat="1" ht="15.75" customHeight="1">
      <c r="A50" s="96" t="s">
        <v>124</v>
      </c>
      <c r="B50" s="97"/>
      <c r="C50" s="44">
        <f>C48+C49</f>
        <v>977300</v>
      </c>
      <c r="D50" s="44">
        <f aca="true" t="shared" si="5" ref="D50:K50">D48+D49</f>
        <v>0</v>
      </c>
      <c r="E50" s="44">
        <f t="shared" si="5"/>
        <v>977300</v>
      </c>
      <c r="F50" s="44">
        <f t="shared" si="5"/>
        <v>-36298.770000000004</v>
      </c>
      <c r="G50" s="44">
        <f t="shared" si="5"/>
        <v>53097.23</v>
      </c>
      <c r="H50" s="44">
        <f t="shared" si="5"/>
        <v>16798.460000000003</v>
      </c>
      <c r="I50" s="44">
        <f t="shared" si="5"/>
        <v>941001.23</v>
      </c>
      <c r="J50" s="44">
        <f t="shared" si="5"/>
        <v>53097.23</v>
      </c>
      <c r="K50" s="44">
        <f t="shared" si="5"/>
        <v>994098.46</v>
      </c>
      <c r="M50" s="8"/>
    </row>
    <row r="51" spans="1:11" s="7" customFormat="1" ht="24.75" customHeight="1">
      <c r="A51" s="92" t="s">
        <v>117</v>
      </c>
      <c r="B51" s="92" t="s">
        <v>118</v>
      </c>
      <c r="C51" s="94" t="s">
        <v>0</v>
      </c>
      <c r="D51" s="95"/>
      <c r="E51" s="92" t="s">
        <v>112</v>
      </c>
      <c r="F51" s="94" t="s">
        <v>121</v>
      </c>
      <c r="G51" s="95"/>
      <c r="H51" s="92" t="s">
        <v>112</v>
      </c>
      <c r="I51" s="94" t="s">
        <v>122</v>
      </c>
      <c r="J51" s="95"/>
      <c r="K51" s="92" t="s">
        <v>112</v>
      </c>
    </row>
    <row r="52" spans="1:11" s="7" customFormat="1" ht="24.75" customHeight="1">
      <c r="A52" s="93"/>
      <c r="B52" s="93"/>
      <c r="C52" s="38" t="s">
        <v>119</v>
      </c>
      <c r="D52" s="38" t="s">
        <v>120</v>
      </c>
      <c r="E52" s="93"/>
      <c r="F52" s="38" t="s">
        <v>119</v>
      </c>
      <c r="G52" s="38" t="s">
        <v>120</v>
      </c>
      <c r="H52" s="93"/>
      <c r="I52" s="38" t="s">
        <v>119</v>
      </c>
      <c r="J52" s="38" t="s">
        <v>120</v>
      </c>
      <c r="K52" s="93"/>
    </row>
    <row r="53" spans="1:13" ht="15">
      <c r="A53" s="60">
        <v>4</v>
      </c>
      <c r="B53" s="61" t="s">
        <v>27</v>
      </c>
      <c r="C53" s="62">
        <f>SUM(C54,C59,C122,C124,C128,C139,C143,C151)</f>
        <v>977300</v>
      </c>
      <c r="D53" s="62">
        <f>SUM(D54,D122,D124,D128,D139,D143)</f>
        <v>0</v>
      </c>
      <c r="E53" s="62">
        <f>C53+D53</f>
        <v>977300</v>
      </c>
      <c r="F53" s="62">
        <f aca="true" t="shared" si="6" ref="F53:F84">I53-C53</f>
        <v>-36298.77000000002</v>
      </c>
      <c r="G53" s="62">
        <f aca="true" t="shared" si="7" ref="G53:G84">J53-D53</f>
        <v>53097.23</v>
      </c>
      <c r="H53" s="62">
        <f>F53+G53</f>
        <v>16798.459999999985</v>
      </c>
      <c r="I53" s="62">
        <f>SUM(I54,I122,I124,I128,I139,I143,I151)</f>
        <v>941001.23</v>
      </c>
      <c r="J53" s="62">
        <f>SUM(J54,J122,J124,J128,J139,J143,J151)</f>
        <v>53097.23</v>
      </c>
      <c r="K53" s="62">
        <f>I53+J53</f>
        <v>994098.46</v>
      </c>
      <c r="M53" s="8"/>
    </row>
    <row r="54" spans="1:13" ht="15">
      <c r="A54" s="42">
        <v>42</v>
      </c>
      <c r="B54" s="43" t="s">
        <v>28</v>
      </c>
      <c r="C54" s="44">
        <f>SUM(C55,C64,C91,C104)</f>
        <v>716700</v>
      </c>
      <c r="D54" s="44">
        <f>SUM(D55,D59,D64,D91,D104)</f>
        <v>0</v>
      </c>
      <c r="E54" s="44">
        <f aca="true" t="shared" si="8" ref="E54:E117">C54+D54</f>
        <v>716700</v>
      </c>
      <c r="F54" s="44">
        <f t="shared" si="6"/>
        <v>-40017.98999999999</v>
      </c>
      <c r="G54" s="44">
        <f t="shared" si="7"/>
        <v>53097.23</v>
      </c>
      <c r="H54" s="44">
        <f aca="true" t="shared" si="9" ref="H54:H117">F54+G54</f>
        <v>13079.240000000013</v>
      </c>
      <c r="I54" s="44">
        <f>SUM(I55,I59,I64,I91,I104)</f>
        <v>676682.01</v>
      </c>
      <c r="J54" s="44">
        <f>SUM(J55,J59,J64,J91,J104)</f>
        <v>53097.23</v>
      </c>
      <c r="K54" s="44">
        <f aca="true" t="shared" si="10" ref="K54:K117">I54+J54</f>
        <v>729779.24</v>
      </c>
      <c r="M54" s="8"/>
    </row>
    <row r="55" spans="1:13" ht="25.5" customHeight="1">
      <c r="A55" s="45">
        <v>422</v>
      </c>
      <c r="B55" s="57" t="s">
        <v>29</v>
      </c>
      <c r="C55" s="47">
        <f>C56</f>
        <v>98200</v>
      </c>
      <c r="D55" s="47">
        <f>D56</f>
        <v>0</v>
      </c>
      <c r="E55" s="47">
        <f t="shared" si="8"/>
        <v>98200</v>
      </c>
      <c r="F55" s="47">
        <f t="shared" si="6"/>
        <v>-6316.360000000001</v>
      </c>
      <c r="G55" s="47">
        <f t="shared" si="7"/>
        <v>0</v>
      </c>
      <c r="H55" s="47">
        <f t="shared" si="9"/>
        <v>-6316.360000000001</v>
      </c>
      <c r="I55" s="47">
        <f>I56</f>
        <v>91883.64</v>
      </c>
      <c r="J55" s="47">
        <f>J56</f>
        <v>0</v>
      </c>
      <c r="K55" s="47">
        <f t="shared" si="10"/>
        <v>91883.64</v>
      </c>
      <c r="M55" s="8"/>
    </row>
    <row r="56" spans="1:13" ht="15">
      <c r="A56" s="48">
        <v>4221</v>
      </c>
      <c r="B56" s="49" t="s">
        <v>30</v>
      </c>
      <c r="C56" s="50">
        <f>C57+C58</f>
        <v>98200</v>
      </c>
      <c r="D56" s="50">
        <f>D57+D58</f>
        <v>0</v>
      </c>
      <c r="E56" s="50">
        <f t="shared" si="8"/>
        <v>98200</v>
      </c>
      <c r="F56" s="50">
        <f t="shared" si="6"/>
        <v>-6316.360000000001</v>
      </c>
      <c r="G56" s="50">
        <f t="shared" si="7"/>
        <v>0</v>
      </c>
      <c r="H56" s="50">
        <f t="shared" si="9"/>
        <v>-6316.360000000001</v>
      </c>
      <c r="I56" s="50">
        <f>I57+I58</f>
        <v>91883.64</v>
      </c>
      <c r="J56" s="50">
        <f>J57+J58</f>
        <v>0</v>
      </c>
      <c r="K56" s="50">
        <f t="shared" si="10"/>
        <v>91883.64</v>
      </c>
      <c r="M56" s="8"/>
    </row>
    <row r="57" spans="1:13" ht="15">
      <c r="A57" s="63">
        <v>42211</v>
      </c>
      <c r="B57" s="52" t="s">
        <v>137</v>
      </c>
      <c r="C57" s="53">
        <v>30000</v>
      </c>
      <c r="D57" s="53">
        <v>0</v>
      </c>
      <c r="E57" s="53">
        <f t="shared" si="8"/>
        <v>30000</v>
      </c>
      <c r="F57" s="53">
        <f t="shared" si="6"/>
        <v>-2700</v>
      </c>
      <c r="G57" s="53">
        <f t="shared" si="7"/>
        <v>0</v>
      </c>
      <c r="H57" s="53">
        <f t="shared" si="9"/>
        <v>-2700</v>
      </c>
      <c r="I57" s="53">
        <v>27300</v>
      </c>
      <c r="J57" s="53">
        <v>0</v>
      </c>
      <c r="K57" s="53">
        <f t="shared" si="10"/>
        <v>27300</v>
      </c>
      <c r="M57" s="8"/>
    </row>
    <row r="58" spans="1:13" ht="15">
      <c r="A58" s="63">
        <v>42212</v>
      </c>
      <c r="B58" s="49" t="s">
        <v>138</v>
      </c>
      <c r="C58" s="50">
        <v>68200</v>
      </c>
      <c r="D58" s="50">
        <v>0</v>
      </c>
      <c r="E58" s="50">
        <f t="shared" si="8"/>
        <v>68200</v>
      </c>
      <c r="F58" s="50">
        <f t="shared" si="6"/>
        <v>-3616.3600000000006</v>
      </c>
      <c r="G58" s="50">
        <f t="shared" si="7"/>
        <v>0</v>
      </c>
      <c r="H58" s="50">
        <f t="shared" si="9"/>
        <v>-3616.3600000000006</v>
      </c>
      <c r="I58" s="50">
        <v>64583.64</v>
      </c>
      <c r="J58" s="50">
        <v>0</v>
      </c>
      <c r="K58" s="50">
        <f t="shared" si="10"/>
        <v>64583.64</v>
      </c>
      <c r="M58" s="8"/>
    </row>
    <row r="59" spans="1:13" ht="17.25" customHeight="1">
      <c r="A59" s="64">
        <v>424</v>
      </c>
      <c r="B59" s="65" t="s">
        <v>31</v>
      </c>
      <c r="C59" s="66">
        <f>C60+C62</f>
        <v>20700</v>
      </c>
      <c r="D59" s="66">
        <f>D60+D62</f>
        <v>0</v>
      </c>
      <c r="E59" s="66">
        <f t="shared" si="8"/>
        <v>20700</v>
      </c>
      <c r="F59" s="66">
        <f t="shared" si="6"/>
        <v>-20020</v>
      </c>
      <c r="G59" s="66">
        <f t="shared" si="7"/>
        <v>0</v>
      </c>
      <c r="H59" s="66">
        <f t="shared" si="9"/>
        <v>-20020</v>
      </c>
      <c r="I59" s="66">
        <f>I60+I62</f>
        <v>680</v>
      </c>
      <c r="J59" s="66">
        <f>J60+J62</f>
        <v>0</v>
      </c>
      <c r="K59" s="66">
        <f t="shared" si="10"/>
        <v>680</v>
      </c>
      <c r="M59" s="8"/>
    </row>
    <row r="60" spans="1:13" ht="15">
      <c r="A60" s="48">
        <v>4242</v>
      </c>
      <c r="B60" s="49" t="s">
        <v>32</v>
      </c>
      <c r="C60" s="50">
        <f>C61</f>
        <v>1700</v>
      </c>
      <c r="D60" s="50">
        <f>D61</f>
        <v>0</v>
      </c>
      <c r="E60" s="50">
        <f t="shared" si="8"/>
        <v>1700</v>
      </c>
      <c r="F60" s="50">
        <f t="shared" si="6"/>
        <v>-1020</v>
      </c>
      <c r="G60" s="50">
        <f t="shared" si="7"/>
        <v>0</v>
      </c>
      <c r="H60" s="50">
        <f t="shared" si="9"/>
        <v>-1020</v>
      </c>
      <c r="I60" s="50">
        <f>I61</f>
        <v>680</v>
      </c>
      <c r="J60" s="50">
        <f>J61</f>
        <v>0</v>
      </c>
      <c r="K60" s="50">
        <f t="shared" si="10"/>
        <v>680</v>
      </c>
      <c r="M60" s="8"/>
    </row>
    <row r="61" spans="1:13" ht="15">
      <c r="A61" s="48">
        <v>42421</v>
      </c>
      <c r="B61" s="49" t="s">
        <v>32</v>
      </c>
      <c r="C61" s="50">
        <v>1700</v>
      </c>
      <c r="D61" s="50">
        <v>0</v>
      </c>
      <c r="E61" s="50">
        <f t="shared" si="8"/>
        <v>1700</v>
      </c>
      <c r="F61" s="50">
        <f t="shared" si="6"/>
        <v>-1020</v>
      </c>
      <c r="G61" s="50">
        <f t="shared" si="7"/>
        <v>0</v>
      </c>
      <c r="H61" s="50">
        <f t="shared" si="9"/>
        <v>-1020</v>
      </c>
      <c r="I61" s="50">
        <v>680</v>
      </c>
      <c r="J61" s="50">
        <v>0</v>
      </c>
      <c r="K61" s="50">
        <f t="shared" si="10"/>
        <v>680</v>
      </c>
      <c r="M61" s="8"/>
    </row>
    <row r="62" spans="1:13" ht="15">
      <c r="A62" s="48">
        <v>4244</v>
      </c>
      <c r="B62" s="49" t="s">
        <v>33</v>
      </c>
      <c r="C62" s="50">
        <f>C63</f>
        <v>19000</v>
      </c>
      <c r="D62" s="50">
        <f>D63</f>
        <v>0</v>
      </c>
      <c r="E62" s="50">
        <f t="shared" si="8"/>
        <v>19000</v>
      </c>
      <c r="F62" s="50">
        <f t="shared" si="6"/>
        <v>-19000</v>
      </c>
      <c r="G62" s="50">
        <f t="shared" si="7"/>
        <v>0</v>
      </c>
      <c r="H62" s="50">
        <f t="shared" si="9"/>
        <v>-19000</v>
      </c>
      <c r="I62" s="50">
        <f>I63</f>
        <v>0</v>
      </c>
      <c r="J62" s="50">
        <f>J63</f>
        <v>0</v>
      </c>
      <c r="K62" s="50">
        <f t="shared" si="10"/>
        <v>0</v>
      </c>
      <c r="M62" s="8"/>
    </row>
    <row r="63" spans="1:13" ht="15">
      <c r="A63" s="48">
        <v>42441</v>
      </c>
      <c r="B63" s="49" t="s">
        <v>34</v>
      </c>
      <c r="C63" s="50">
        <v>19000</v>
      </c>
      <c r="D63" s="50">
        <v>0</v>
      </c>
      <c r="E63" s="50">
        <f t="shared" si="8"/>
        <v>19000</v>
      </c>
      <c r="F63" s="50">
        <f t="shared" si="6"/>
        <v>-19000</v>
      </c>
      <c r="G63" s="50">
        <f t="shared" si="7"/>
        <v>0</v>
      </c>
      <c r="H63" s="50">
        <f t="shared" si="9"/>
        <v>-19000</v>
      </c>
      <c r="I63" s="50">
        <v>0</v>
      </c>
      <c r="J63" s="50">
        <v>0</v>
      </c>
      <c r="K63" s="50">
        <f t="shared" si="10"/>
        <v>0</v>
      </c>
      <c r="M63" s="8"/>
    </row>
    <row r="64" spans="1:13" ht="15">
      <c r="A64" s="64">
        <v>425</v>
      </c>
      <c r="B64" s="65" t="s">
        <v>35</v>
      </c>
      <c r="C64" s="66">
        <f>SUM(C65,C70,C74,C77,C79,C81,C83,C85,C87)</f>
        <v>375010</v>
      </c>
      <c r="D64" s="66">
        <f>SUM(D65,D70,D74,D77,D79,D81,D83,D85,D87)</f>
        <v>0</v>
      </c>
      <c r="E64" s="66">
        <f t="shared" si="8"/>
        <v>375010</v>
      </c>
      <c r="F64" s="66">
        <f t="shared" si="6"/>
        <v>18044.330000000016</v>
      </c>
      <c r="G64" s="66">
        <f t="shared" si="7"/>
        <v>0</v>
      </c>
      <c r="H64" s="66">
        <f t="shared" si="9"/>
        <v>18044.330000000016</v>
      </c>
      <c r="I64" s="66">
        <f>SUM(I65,I70,I74,I77,I79,I81,I83,I85,I87)</f>
        <v>393054.33</v>
      </c>
      <c r="J64" s="66">
        <f>SUM(J65,J70,J74,J77,J79,J81,J83,J85,J87)</f>
        <v>0</v>
      </c>
      <c r="K64" s="66">
        <f t="shared" si="10"/>
        <v>393054.33</v>
      </c>
      <c r="M64" s="8"/>
    </row>
    <row r="65" spans="1:13" ht="15">
      <c r="A65" s="48">
        <v>4251</v>
      </c>
      <c r="B65" s="49" t="s">
        <v>36</v>
      </c>
      <c r="C65" s="50">
        <f>SUM(C66:C69)</f>
        <v>16400</v>
      </c>
      <c r="D65" s="50">
        <f>SUM(D66:D69)</f>
        <v>0</v>
      </c>
      <c r="E65" s="50">
        <f t="shared" si="8"/>
        <v>16400</v>
      </c>
      <c r="F65" s="50">
        <f t="shared" si="6"/>
        <v>-2200</v>
      </c>
      <c r="G65" s="50">
        <f t="shared" si="7"/>
        <v>0</v>
      </c>
      <c r="H65" s="50">
        <f t="shared" si="9"/>
        <v>-2200</v>
      </c>
      <c r="I65" s="50">
        <f>SUM(I66:I69)</f>
        <v>14200</v>
      </c>
      <c r="J65" s="50">
        <f>SUM(J66:J69)</f>
        <v>0</v>
      </c>
      <c r="K65" s="50">
        <f t="shared" si="10"/>
        <v>14200</v>
      </c>
      <c r="M65" s="8"/>
    </row>
    <row r="66" spans="1:13" ht="15">
      <c r="A66" s="48">
        <v>42511</v>
      </c>
      <c r="B66" s="49" t="s">
        <v>37</v>
      </c>
      <c r="C66" s="50">
        <v>2500</v>
      </c>
      <c r="D66" s="50">
        <v>0</v>
      </c>
      <c r="E66" s="50">
        <f t="shared" si="8"/>
        <v>2500</v>
      </c>
      <c r="F66" s="50">
        <f t="shared" si="6"/>
        <v>-600</v>
      </c>
      <c r="G66" s="50">
        <f t="shared" si="7"/>
        <v>0</v>
      </c>
      <c r="H66" s="50">
        <f t="shared" si="9"/>
        <v>-600</v>
      </c>
      <c r="I66" s="50">
        <v>1900</v>
      </c>
      <c r="J66" s="50">
        <v>0</v>
      </c>
      <c r="K66" s="50">
        <f t="shared" si="10"/>
        <v>1900</v>
      </c>
      <c r="M66" s="8"/>
    </row>
    <row r="67" spans="1:13" ht="15">
      <c r="A67" s="48">
        <v>42512</v>
      </c>
      <c r="B67" s="49" t="s">
        <v>38</v>
      </c>
      <c r="C67" s="50">
        <v>1700</v>
      </c>
      <c r="D67" s="50">
        <v>0</v>
      </c>
      <c r="E67" s="50">
        <f t="shared" si="8"/>
        <v>1700</v>
      </c>
      <c r="F67" s="50">
        <f t="shared" si="6"/>
        <v>700</v>
      </c>
      <c r="G67" s="50">
        <f t="shared" si="7"/>
        <v>0</v>
      </c>
      <c r="H67" s="50">
        <f t="shared" si="9"/>
        <v>700</v>
      </c>
      <c r="I67" s="50">
        <v>2400</v>
      </c>
      <c r="J67" s="50">
        <v>0</v>
      </c>
      <c r="K67" s="50">
        <f t="shared" si="10"/>
        <v>2400</v>
      </c>
      <c r="M67" s="8"/>
    </row>
    <row r="68" spans="1:13" ht="15">
      <c r="A68" s="48">
        <v>42513</v>
      </c>
      <c r="B68" s="49" t="s">
        <v>39</v>
      </c>
      <c r="C68" s="50">
        <v>1200</v>
      </c>
      <c r="D68" s="50">
        <v>0</v>
      </c>
      <c r="E68" s="50">
        <f t="shared" si="8"/>
        <v>1200</v>
      </c>
      <c r="F68" s="50">
        <f t="shared" si="6"/>
        <v>-400</v>
      </c>
      <c r="G68" s="50">
        <f t="shared" si="7"/>
        <v>0</v>
      </c>
      <c r="H68" s="50">
        <f t="shared" si="9"/>
        <v>-400</v>
      </c>
      <c r="I68" s="50">
        <v>800</v>
      </c>
      <c r="J68" s="50">
        <v>0</v>
      </c>
      <c r="K68" s="50">
        <f t="shared" si="10"/>
        <v>800</v>
      </c>
      <c r="M68" s="8"/>
    </row>
    <row r="69" spans="1:13" ht="15">
      <c r="A69" s="48">
        <v>42519</v>
      </c>
      <c r="B69" s="49" t="s">
        <v>40</v>
      </c>
      <c r="C69" s="50">
        <v>11000</v>
      </c>
      <c r="D69" s="50">
        <v>0</v>
      </c>
      <c r="E69" s="50">
        <f t="shared" si="8"/>
        <v>11000</v>
      </c>
      <c r="F69" s="50">
        <f t="shared" si="6"/>
        <v>-1900</v>
      </c>
      <c r="G69" s="50">
        <f t="shared" si="7"/>
        <v>0</v>
      </c>
      <c r="H69" s="50">
        <f t="shared" si="9"/>
        <v>-1900</v>
      </c>
      <c r="I69" s="50">
        <v>9100</v>
      </c>
      <c r="J69" s="50">
        <v>0</v>
      </c>
      <c r="K69" s="50">
        <f t="shared" si="10"/>
        <v>9100</v>
      </c>
      <c r="M69" s="8"/>
    </row>
    <row r="70" spans="1:13" ht="15">
      <c r="A70" s="48">
        <v>4252</v>
      </c>
      <c r="B70" s="49" t="s">
        <v>41</v>
      </c>
      <c r="C70" s="50">
        <f>SUM(C71:C73)</f>
        <v>267000</v>
      </c>
      <c r="D70" s="50">
        <f>SUM(D71:D73)</f>
        <v>0</v>
      </c>
      <c r="E70" s="50">
        <f t="shared" si="8"/>
        <v>267000</v>
      </c>
      <c r="F70" s="50">
        <f t="shared" si="6"/>
        <v>22169.47999999998</v>
      </c>
      <c r="G70" s="50">
        <f t="shared" si="7"/>
        <v>0</v>
      </c>
      <c r="H70" s="50">
        <f t="shared" si="9"/>
        <v>22169.47999999998</v>
      </c>
      <c r="I70" s="50">
        <f>SUM(I71:I73)</f>
        <v>289169.48</v>
      </c>
      <c r="J70" s="50">
        <f>SUM(J71:J73)</f>
        <v>0</v>
      </c>
      <c r="K70" s="50">
        <f t="shared" si="10"/>
        <v>289169.48</v>
      </c>
      <c r="M70" s="8"/>
    </row>
    <row r="71" spans="1:13" ht="24.75" customHeight="1">
      <c r="A71" s="48">
        <v>42521</v>
      </c>
      <c r="B71" s="49" t="s">
        <v>42</v>
      </c>
      <c r="C71" s="50">
        <v>250000</v>
      </c>
      <c r="D71" s="50">
        <v>0</v>
      </c>
      <c r="E71" s="50">
        <f t="shared" si="8"/>
        <v>250000</v>
      </c>
      <c r="F71" s="50">
        <f t="shared" si="6"/>
        <v>2350.7000000000116</v>
      </c>
      <c r="G71" s="50">
        <f t="shared" si="7"/>
        <v>0</v>
      </c>
      <c r="H71" s="50">
        <f t="shared" si="9"/>
        <v>2350.7000000000116</v>
      </c>
      <c r="I71" s="50">
        <v>252350.7</v>
      </c>
      <c r="J71" s="50">
        <v>0</v>
      </c>
      <c r="K71" s="50">
        <f t="shared" si="10"/>
        <v>252350.7</v>
      </c>
      <c r="M71" s="8"/>
    </row>
    <row r="72" spans="1:13" ht="24" customHeight="1">
      <c r="A72" s="48">
        <v>42522</v>
      </c>
      <c r="B72" s="49" t="s">
        <v>43</v>
      </c>
      <c r="C72" s="50">
        <v>7000</v>
      </c>
      <c r="D72" s="50">
        <v>0</v>
      </c>
      <c r="E72" s="50">
        <f t="shared" si="8"/>
        <v>7000</v>
      </c>
      <c r="F72" s="50">
        <f t="shared" si="6"/>
        <v>-1221.3500000000004</v>
      </c>
      <c r="G72" s="50">
        <f t="shared" si="7"/>
        <v>0</v>
      </c>
      <c r="H72" s="50">
        <f t="shared" si="9"/>
        <v>-1221.3500000000004</v>
      </c>
      <c r="I72" s="50">
        <v>5778.65</v>
      </c>
      <c r="J72" s="50">
        <v>0</v>
      </c>
      <c r="K72" s="50">
        <f t="shared" si="10"/>
        <v>5778.65</v>
      </c>
      <c r="M72" s="8"/>
    </row>
    <row r="73" spans="1:13" ht="24.75" customHeight="1">
      <c r="A73" s="48">
        <v>42523</v>
      </c>
      <c r="B73" s="49" t="s">
        <v>44</v>
      </c>
      <c r="C73" s="50">
        <v>10000</v>
      </c>
      <c r="D73" s="50">
        <v>0</v>
      </c>
      <c r="E73" s="50">
        <f t="shared" si="8"/>
        <v>10000</v>
      </c>
      <c r="F73" s="50">
        <f t="shared" si="6"/>
        <v>21040.13</v>
      </c>
      <c r="G73" s="50">
        <f t="shared" si="7"/>
        <v>0</v>
      </c>
      <c r="H73" s="50">
        <f t="shared" si="9"/>
        <v>21040.13</v>
      </c>
      <c r="I73" s="50">
        <v>31040.13</v>
      </c>
      <c r="J73" s="50">
        <v>0</v>
      </c>
      <c r="K73" s="50">
        <f t="shared" si="10"/>
        <v>31040.13</v>
      </c>
      <c r="M73" s="8"/>
    </row>
    <row r="74" spans="1:13" ht="15">
      <c r="A74" s="48">
        <v>4253</v>
      </c>
      <c r="B74" s="49" t="s">
        <v>45</v>
      </c>
      <c r="C74" s="50">
        <f>SUM(C75:C76)</f>
        <v>4710</v>
      </c>
      <c r="D74" s="50">
        <f>SUM(D75:D76)</f>
        <v>0</v>
      </c>
      <c r="E74" s="50">
        <f t="shared" si="8"/>
        <v>4710</v>
      </c>
      <c r="F74" s="50">
        <f t="shared" si="6"/>
        <v>644.71</v>
      </c>
      <c r="G74" s="50">
        <f t="shared" si="7"/>
        <v>0</v>
      </c>
      <c r="H74" s="50">
        <f t="shared" si="9"/>
        <v>644.71</v>
      </c>
      <c r="I74" s="50">
        <f>SUM(I75:I76)</f>
        <v>5354.71</v>
      </c>
      <c r="J74" s="50">
        <f>SUM(J75:J76)</f>
        <v>0</v>
      </c>
      <c r="K74" s="50">
        <f t="shared" si="10"/>
        <v>5354.71</v>
      </c>
      <c r="M74" s="8"/>
    </row>
    <row r="75" spans="1:13" ht="15">
      <c r="A75" s="48">
        <v>42531</v>
      </c>
      <c r="B75" s="49" t="s">
        <v>46</v>
      </c>
      <c r="C75" s="50">
        <v>960</v>
      </c>
      <c r="D75" s="50">
        <v>0</v>
      </c>
      <c r="E75" s="50">
        <f t="shared" si="8"/>
        <v>960</v>
      </c>
      <c r="F75" s="50">
        <f t="shared" si="6"/>
        <v>0</v>
      </c>
      <c r="G75" s="50">
        <f t="shared" si="7"/>
        <v>0</v>
      </c>
      <c r="H75" s="50">
        <f t="shared" si="9"/>
        <v>0</v>
      </c>
      <c r="I75" s="50">
        <v>960</v>
      </c>
      <c r="J75" s="50">
        <v>0</v>
      </c>
      <c r="K75" s="50">
        <f t="shared" si="10"/>
        <v>960</v>
      </c>
      <c r="M75" s="8"/>
    </row>
    <row r="76" spans="1:13" ht="17.25" customHeight="1">
      <c r="A76" s="48">
        <v>42539</v>
      </c>
      <c r="B76" s="49" t="s">
        <v>47</v>
      </c>
      <c r="C76" s="50">
        <v>3750</v>
      </c>
      <c r="D76" s="50">
        <v>0</v>
      </c>
      <c r="E76" s="50">
        <f t="shared" si="8"/>
        <v>3750</v>
      </c>
      <c r="F76" s="50">
        <f t="shared" si="6"/>
        <v>644.71</v>
      </c>
      <c r="G76" s="50">
        <f t="shared" si="7"/>
        <v>0</v>
      </c>
      <c r="H76" s="50">
        <f t="shared" si="9"/>
        <v>644.71</v>
      </c>
      <c r="I76" s="50">
        <v>4394.71</v>
      </c>
      <c r="J76" s="50">
        <v>0</v>
      </c>
      <c r="K76" s="50">
        <f t="shared" si="10"/>
        <v>4394.71</v>
      </c>
      <c r="M76" s="8"/>
    </row>
    <row r="77" spans="1:13" ht="15.75">
      <c r="A77" s="15">
        <v>4254</v>
      </c>
      <c r="B77" s="16" t="s">
        <v>48</v>
      </c>
      <c r="C77" s="17">
        <f>C78</f>
        <v>0</v>
      </c>
      <c r="D77" s="17">
        <f>D78</f>
        <v>0</v>
      </c>
      <c r="E77" s="17">
        <f t="shared" si="8"/>
        <v>0</v>
      </c>
      <c r="F77" s="17">
        <f t="shared" si="6"/>
        <v>0</v>
      </c>
      <c r="G77" s="17">
        <f t="shared" si="7"/>
        <v>0</v>
      </c>
      <c r="H77" s="17">
        <f t="shared" si="9"/>
        <v>0</v>
      </c>
      <c r="I77" s="17">
        <f>I78</f>
        <v>0</v>
      </c>
      <c r="J77" s="17">
        <f>J78</f>
        <v>0</v>
      </c>
      <c r="K77" s="17">
        <f t="shared" si="10"/>
        <v>0</v>
      </c>
      <c r="M77" s="8"/>
    </row>
    <row r="78" spans="1:13" ht="15" customHeight="1">
      <c r="A78" s="15">
        <v>42545</v>
      </c>
      <c r="B78" s="16" t="s">
        <v>49</v>
      </c>
      <c r="C78" s="17">
        <v>0</v>
      </c>
      <c r="D78" s="17">
        <v>0</v>
      </c>
      <c r="E78" s="17">
        <f t="shared" si="8"/>
        <v>0</v>
      </c>
      <c r="F78" s="17">
        <f t="shared" si="6"/>
        <v>0</v>
      </c>
      <c r="G78" s="17">
        <f t="shared" si="7"/>
        <v>0</v>
      </c>
      <c r="H78" s="17">
        <f t="shared" si="9"/>
        <v>0</v>
      </c>
      <c r="I78" s="17">
        <v>0</v>
      </c>
      <c r="J78" s="17">
        <v>0</v>
      </c>
      <c r="K78" s="17">
        <f t="shared" si="10"/>
        <v>0</v>
      </c>
      <c r="M78" s="8"/>
    </row>
    <row r="79" spans="1:13" ht="15">
      <c r="A79" s="48">
        <v>4254</v>
      </c>
      <c r="B79" s="49" t="s">
        <v>48</v>
      </c>
      <c r="C79" s="50">
        <f>SUM(C80:C80)</f>
        <v>500</v>
      </c>
      <c r="D79" s="50">
        <f>SUM(D80:D80)</f>
        <v>0</v>
      </c>
      <c r="E79" s="50">
        <f t="shared" si="8"/>
        <v>500</v>
      </c>
      <c r="F79" s="50">
        <f t="shared" si="6"/>
        <v>-500</v>
      </c>
      <c r="G79" s="50">
        <f t="shared" si="7"/>
        <v>0</v>
      </c>
      <c r="H79" s="50">
        <f t="shared" si="9"/>
        <v>-500</v>
      </c>
      <c r="I79" s="50">
        <f>SUM(I80:I80)</f>
        <v>0</v>
      </c>
      <c r="J79" s="50">
        <f>SUM(J80:J80)</f>
        <v>0</v>
      </c>
      <c r="K79" s="50">
        <f t="shared" si="10"/>
        <v>0</v>
      </c>
      <c r="M79" s="8"/>
    </row>
    <row r="80" spans="1:13" ht="15">
      <c r="A80" s="48">
        <v>42545</v>
      </c>
      <c r="B80" s="49" t="s">
        <v>49</v>
      </c>
      <c r="C80" s="50">
        <v>500</v>
      </c>
      <c r="D80" s="50">
        <v>0</v>
      </c>
      <c r="E80" s="50">
        <f t="shared" si="8"/>
        <v>500</v>
      </c>
      <c r="F80" s="50">
        <f t="shared" si="6"/>
        <v>-500</v>
      </c>
      <c r="G80" s="50">
        <f t="shared" si="7"/>
        <v>0</v>
      </c>
      <c r="H80" s="50">
        <f t="shared" si="9"/>
        <v>-500</v>
      </c>
      <c r="I80" s="50">
        <v>0</v>
      </c>
      <c r="J80" s="50">
        <v>0</v>
      </c>
      <c r="K80" s="50">
        <f t="shared" si="10"/>
        <v>0</v>
      </c>
      <c r="M80" s="8"/>
    </row>
    <row r="81" spans="1:13" ht="15">
      <c r="A81" s="48">
        <v>4256</v>
      </c>
      <c r="B81" s="49" t="s">
        <v>50</v>
      </c>
      <c r="C81" s="50">
        <f>C82</f>
        <v>17400</v>
      </c>
      <c r="D81" s="50">
        <f>D82</f>
        <v>0</v>
      </c>
      <c r="E81" s="50">
        <f t="shared" si="8"/>
        <v>17400</v>
      </c>
      <c r="F81" s="50">
        <f t="shared" si="6"/>
        <v>-300</v>
      </c>
      <c r="G81" s="50">
        <f t="shared" si="7"/>
        <v>0</v>
      </c>
      <c r="H81" s="50">
        <f t="shared" si="9"/>
        <v>-300</v>
      </c>
      <c r="I81" s="50">
        <f>I82</f>
        <v>17100</v>
      </c>
      <c r="J81" s="50">
        <f>J82</f>
        <v>0</v>
      </c>
      <c r="K81" s="50">
        <f t="shared" si="10"/>
        <v>17100</v>
      </c>
      <c r="M81" s="8"/>
    </row>
    <row r="82" spans="1:13" ht="15">
      <c r="A82" s="48">
        <v>42561</v>
      </c>
      <c r="B82" s="49" t="s">
        <v>51</v>
      </c>
      <c r="C82" s="50">
        <v>17400</v>
      </c>
      <c r="D82" s="50">
        <v>0</v>
      </c>
      <c r="E82" s="50">
        <f t="shared" si="8"/>
        <v>17400</v>
      </c>
      <c r="F82" s="50">
        <f t="shared" si="6"/>
        <v>-300</v>
      </c>
      <c r="G82" s="50">
        <f t="shared" si="7"/>
        <v>0</v>
      </c>
      <c r="H82" s="50">
        <f t="shared" si="9"/>
        <v>-300</v>
      </c>
      <c r="I82" s="50">
        <v>17100</v>
      </c>
      <c r="J82" s="50">
        <v>0</v>
      </c>
      <c r="K82" s="50">
        <f t="shared" si="10"/>
        <v>17100</v>
      </c>
      <c r="M82" s="8"/>
    </row>
    <row r="83" spans="1:13" ht="15">
      <c r="A83" s="48">
        <v>4257</v>
      </c>
      <c r="B83" s="49" t="s">
        <v>52</v>
      </c>
      <c r="C83" s="50">
        <f>C84</f>
        <v>3000</v>
      </c>
      <c r="D83" s="50">
        <f>D84</f>
        <v>0</v>
      </c>
      <c r="E83" s="50">
        <f t="shared" si="8"/>
        <v>3000</v>
      </c>
      <c r="F83" s="50">
        <f t="shared" si="6"/>
        <v>-357.5</v>
      </c>
      <c r="G83" s="50">
        <f t="shared" si="7"/>
        <v>0</v>
      </c>
      <c r="H83" s="50">
        <f t="shared" si="9"/>
        <v>-357.5</v>
      </c>
      <c r="I83" s="50">
        <f>I84</f>
        <v>2642.5</v>
      </c>
      <c r="J83" s="50">
        <f>J84</f>
        <v>0</v>
      </c>
      <c r="K83" s="50">
        <f t="shared" si="10"/>
        <v>2642.5</v>
      </c>
      <c r="M83" s="8"/>
    </row>
    <row r="84" spans="1:13" ht="15">
      <c r="A84" s="48">
        <v>42571</v>
      </c>
      <c r="B84" s="49" t="s">
        <v>53</v>
      </c>
      <c r="C84" s="50">
        <v>3000</v>
      </c>
      <c r="D84" s="50">
        <v>0</v>
      </c>
      <c r="E84" s="50">
        <f t="shared" si="8"/>
        <v>3000</v>
      </c>
      <c r="F84" s="50">
        <f t="shared" si="6"/>
        <v>-357.5</v>
      </c>
      <c r="G84" s="50">
        <f t="shared" si="7"/>
        <v>0</v>
      </c>
      <c r="H84" s="50">
        <f t="shared" si="9"/>
        <v>-357.5</v>
      </c>
      <c r="I84" s="50">
        <v>2642.5</v>
      </c>
      <c r="J84" s="50">
        <v>0</v>
      </c>
      <c r="K84" s="50">
        <f t="shared" si="10"/>
        <v>2642.5</v>
      </c>
      <c r="M84" s="8"/>
    </row>
    <row r="85" spans="1:13" ht="15">
      <c r="A85" s="48">
        <v>4258</v>
      </c>
      <c r="B85" s="49" t="s">
        <v>54</v>
      </c>
      <c r="C85" s="50">
        <f>C86</f>
        <v>2000</v>
      </c>
      <c r="D85" s="50">
        <f>D86</f>
        <v>0</v>
      </c>
      <c r="E85" s="50">
        <f t="shared" si="8"/>
        <v>2000</v>
      </c>
      <c r="F85" s="50">
        <f aca="true" t="shared" si="11" ref="F85:F116">I85-C85</f>
        <v>-1572.5</v>
      </c>
      <c r="G85" s="50">
        <f aca="true" t="shared" si="12" ref="G85:G116">J85-D85</f>
        <v>0</v>
      </c>
      <c r="H85" s="50">
        <f t="shared" si="9"/>
        <v>-1572.5</v>
      </c>
      <c r="I85" s="50">
        <f>I86</f>
        <v>427.5</v>
      </c>
      <c r="J85" s="50">
        <f>J86</f>
        <v>0</v>
      </c>
      <c r="K85" s="50">
        <f t="shared" si="10"/>
        <v>427.5</v>
      </c>
      <c r="M85" s="8"/>
    </row>
    <row r="86" spans="1:13" ht="15.75" customHeight="1">
      <c r="A86" s="48">
        <v>42589</v>
      </c>
      <c r="B86" s="49" t="s">
        <v>55</v>
      </c>
      <c r="C86" s="50">
        <v>2000</v>
      </c>
      <c r="D86" s="50">
        <v>0</v>
      </c>
      <c r="E86" s="50">
        <f t="shared" si="8"/>
        <v>2000</v>
      </c>
      <c r="F86" s="50">
        <f t="shared" si="11"/>
        <v>-1572.5</v>
      </c>
      <c r="G86" s="50">
        <f t="shared" si="12"/>
        <v>0</v>
      </c>
      <c r="H86" s="50">
        <f t="shared" si="9"/>
        <v>-1572.5</v>
      </c>
      <c r="I86" s="50">
        <v>427.5</v>
      </c>
      <c r="J86" s="50">
        <v>0</v>
      </c>
      <c r="K86" s="50">
        <f t="shared" si="10"/>
        <v>427.5</v>
      </c>
      <c r="M86" s="8"/>
    </row>
    <row r="87" spans="1:13" ht="15">
      <c r="A87" s="48">
        <v>4259</v>
      </c>
      <c r="B87" s="49" t="s">
        <v>56</v>
      </c>
      <c r="C87" s="50">
        <f>SUM(C88:C90)</f>
        <v>64000</v>
      </c>
      <c r="D87" s="50">
        <f>SUM(D88:D90)</f>
        <v>0</v>
      </c>
      <c r="E87" s="50">
        <f t="shared" si="8"/>
        <v>64000</v>
      </c>
      <c r="F87" s="50">
        <f t="shared" si="11"/>
        <v>160.13999999999942</v>
      </c>
      <c r="G87" s="50">
        <f t="shared" si="12"/>
        <v>0</v>
      </c>
      <c r="H87" s="50">
        <f t="shared" si="9"/>
        <v>160.13999999999942</v>
      </c>
      <c r="I87" s="50">
        <f>SUM(I88:I90)</f>
        <v>64160.14</v>
      </c>
      <c r="J87" s="50">
        <f>SUM(J88:J90)</f>
        <v>0</v>
      </c>
      <c r="K87" s="50">
        <f t="shared" si="10"/>
        <v>64160.14</v>
      </c>
      <c r="M87" s="8"/>
    </row>
    <row r="88" spans="1:13" ht="17.25" customHeight="1">
      <c r="A88" s="48">
        <v>42591</v>
      </c>
      <c r="B88" s="49" t="s">
        <v>57</v>
      </c>
      <c r="C88" s="50">
        <v>12000</v>
      </c>
      <c r="D88" s="50">
        <v>0</v>
      </c>
      <c r="E88" s="50">
        <f t="shared" si="8"/>
        <v>12000</v>
      </c>
      <c r="F88" s="50">
        <f t="shared" si="11"/>
        <v>-10847.75</v>
      </c>
      <c r="G88" s="50">
        <f t="shared" si="12"/>
        <v>0</v>
      </c>
      <c r="H88" s="50">
        <f t="shared" si="9"/>
        <v>-10847.75</v>
      </c>
      <c r="I88" s="50">
        <v>1152.25</v>
      </c>
      <c r="J88" s="50">
        <v>0</v>
      </c>
      <c r="K88" s="50">
        <f t="shared" si="10"/>
        <v>1152.25</v>
      </c>
      <c r="M88" s="8"/>
    </row>
    <row r="89" spans="1:13" ht="15">
      <c r="A89" s="48">
        <v>42594</v>
      </c>
      <c r="B89" s="49" t="s">
        <v>58</v>
      </c>
      <c r="C89" s="50">
        <v>8000</v>
      </c>
      <c r="D89" s="50">
        <v>0</v>
      </c>
      <c r="E89" s="50">
        <f t="shared" si="8"/>
        <v>8000</v>
      </c>
      <c r="F89" s="50">
        <f t="shared" si="11"/>
        <v>-197.71000000000004</v>
      </c>
      <c r="G89" s="50">
        <f t="shared" si="12"/>
        <v>0</v>
      </c>
      <c r="H89" s="50">
        <f t="shared" si="9"/>
        <v>-197.71000000000004</v>
      </c>
      <c r="I89" s="50">
        <v>7802.29</v>
      </c>
      <c r="J89" s="50">
        <v>0</v>
      </c>
      <c r="K89" s="50">
        <f t="shared" si="10"/>
        <v>7802.29</v>
      </c>
      <c r="M89" s="8"/>
    </row>
    <row r="90" spans="1:13" ht="26.25" customHeight="1">
      <c r="A90" s="48">
        <v>42599</v>
      </c>
      <c r="B90" s="49" t="s">
        <v>59</v>
      </c>
      <c r="C90" s="50">
        <v>44000</v>
      </c>
      <c r="D90" s="50">
        <v>0</v>
      </c>
      <c r="E90" s="50">
        <f t="shared" si="8"/>
        <v>44000</v>
      </c>
      <c r="F90" s="50">
        <f t="shared" si="11"/>
        <v>11205.599999999999</v>
      </c>
      <c r="G90" s="50">
        <f t="shared" si="12"/>
        <v>0</v>
      </c>
      <c r="H90" s="50">
        <f t="shared" si="9"/>
        <v>11205.599999999999</v>
      </c>
      <c r="I90" s="50">
        <v>55205.6</v>
      </c>
      <c r="J90" s="50">
        <v>0</v>
      </c>
      <c r="K90" s="50">
        <f t="shared" si="10"/>
        <v>55205.6</v>
      </c>
      <c r="M90" s="8"/>
    </row>
    <row r="91" spans="1:13" ht="15">
      <c r="A91" s="45">
        <v>426</v>
      </c>
      <c r="B91" s="46" t="s">
        <v>60</v>
      </c>
      <c r="C91" s="47">
        <f>SUM(C92,C99,C101)</f>
        <v>162890</v>
      </c>
      <c r="D91" s="47">
        <f>SUM(D92,D99,D101)</f>
        <v>0</v>
      </c>
      <c r="E91" s="47">
        <f t="shared" si="8"/>
        <v>162890</v>
      </c>
      <c r="F91" s="47">
        <f t="shared" si="11"/>
        <v>-50913.94999999998</v>
      </c>
      <c r="G91" s="47">
        <f t="shared" si="12"/>
        <v>53097.23</v>
      </c>
      <c r="H91" s="47">
        <f t="shared" si="9"/>
        <v>2183.2800000000207</v>
      </c>
      <c r="I91" s="47">
        <f>SUM(I92,I99,I101)</f>
        <v>111976.05000000002</v>
      </c>
      <c r="J91" s="47">
        <f>SUM(J92,J99,J101)</f>
        <v>53097.23</v>
      </c>
      <c r="K91" s="47">
        <f t="shared" si="10"/>
        <v>165073.28000000003</v>
      </c>
      <c r="M91" s="8"/>
    </row>
    <row r="92" spans="1:13" ht="15">
      <c r="A92" s="48">
        <v>4261</v>
      </c>
      <c r="B92" s="49" t="s">
        <v>61</v>
      </c>
      <c r="C92" s="67">
        <f>SUM(C93,C94,C95,C96)</f>
        <v>141890</v>
      </c>
      <c r="D92" s="67">
        <f>SUM(D93,D94,D95,D96)</f>
        <v>0</v>
      </c>
      <c r="E92" s="67">
        <f t="shared" si="8"/>
        <v>141890</v>
      </c>
      <c r="F92" s="67">
        <f t="shared" si="11"/>
        <v>-44213.749999999985</v>
      </c>
      <c r="G92" s="67">
        <f t="shared" si="12"/>
        <v>53097.23</v>
      </c>
      <c r="H92" s="67">
        <f t="shared" si="9"/>
        <v>8883.480000000018</v>
      </c>
      <c r="I92" s="67">
        <f>SUM(I93,I94,I95,I96)</f>
        <v>97676.25000000001</v>
      </c>
      <c r="J92" s="67">
        <f>SUM(J93,J94,J95,J96)</f>
        <v>53097.23</v>
      </c>
      <c r="K92" s="67">
        <f t="shared" si="10"/>
        <v>150773.48</v>
      </c>
      <c r="M92" s="8"/>
    </row>
    <row r="93" spans="1:13" ht="15">
      <c r="A93" s="48">
        <v>42611</v>
      </c>
      <c r="B93" s="49" t="s">
        <v>62</v>
      </c>
      <c r="C93" s="50">
        <v>5000</v>
      </c>
      <c r="D93" s="50">
        <v>0</v>
      </c>
      <c r="E93" s="50">
        <f t="shared" si="8"/>
        <v>5000</v>
      </c>
      <c r="F93" s="50">
        <f t="shared" si="11"/>
        <v>1000</v>
      </c>
      <c r="G93" s="50">
        <f t="shared" si="12"/>
        <v>0</v>
      </c>
      <c r="H93" s="50">
        <f t="shared" si="9"/>
        <v>1000</v>
      </c>
      <c r="I93" s="50">
        <v>6000</v>
      </c>
      <c r="J93" s="50">
        <v>0</v>
      </c>
      <c r="K93" s="50">
        <f t="shared" si="10"/>
        <v>6000</v>
      </c>
      <c r="M93" s="8"/>
    </row>
    <row r="94" spans="1:13" ht="15">
      <c r="A94" s="48">
        <v>42612</v>
      </c>
      <c r="B94" s="49" t="s">
        <v>63</v>
      </c>
      <c r="C94" s="50">
        <v>1700</v>
      </c>
      <c r="D94" s="50">
        <v>0</v>
      </c>
      <c r="E94" s="50">
        <f t="shared" si="8"/>
        <v>1700</v>
      </c>
      <c r="F94" s="50">
        <f t="shared" si="11"/>
        <v>-666.04</v>
      </c>
      <c r="G94" s="50">
        <f t="shared" si="12"/>
        <v>0</v>
      </c>
      <c r="H94" s="50">
        <f t="shared" si="9"/>
        <v>-666.04</v>
      </c>
      <c r="I94" s="50">
        <v>1033.96</v>
      </c>
      <c r="J94" s="50">
        <v>0</v>
      </c>
      <c r="K94" s="50">
        <f t="shared" si="10"/>
        <v>1033.96</v>
      </c>
      <c r="M94" s="8"/>
    </row>
    <row r="95" spans="1:13" ht="15">
      <c r="A95" s="48">
        <v>42614</v>
      </c>
      <c r="B95" s="49" t="s">
        <v>64</v>
      </c>
      <c r="C95" s="50">
        <v>500</v>
      </c>
      <c r="D95" s="50">
        <v>0</v>
      </c>
      <c r="E95" s="50">
        <f t="shared" si="8"/>
        <v>500</v>
      </c>
      <c r="F95" s="50">
        <f t="shared" si="11"/>
        <v>-400</v>
      </c>
      <c r="G95" s="50">
        <f t="shared" si="12"/>
        <v>0</v>
      </c>
      <c r="H95" s="50">
        <f t="shared" si="9"/>
        <v>-400</v>
      </c>
      <c r="I95" s="50">
        <v>100</v>
      </c>
      <c r="J95" s="50">
        <v>0</v>
      </c>
      <c r="K95" s="50">
        <f t="shared" si="10"/>
        <v>100</v>
      </c>
      <c r="M95" s="8"/>
    </row>
    <row r="96" spans="1:13" ht="15">
      <c r="A96" s="117">
        <v>42615</v>
      </c>
      <c r="B96" s="58" t="s">
        <v>65</v>
      </c>
      <c r="C96" s="59">
        <f>SUM(C97:C98)</f>
        <v>134690</v>
      </c>
      <c r="D96" s="59">
        <f>SUM(D97:D98)</f>
        <v>0</v>
      </c>
      <c r="E96" s="59">
        <f t="shared" si="8"/>
        <v>134690</v>
      </c>
      <c r="F96" s="59">
        <f t="shared" si="11"/>
        <v>-44147.70999999999</v>
      </c>
      <c r="G96" s="59">
        <f t="shared" si="12"/>
        <v>53097.23</v>
      </c>
      <c r="H96" s="59">
        <f t="shared" si="9"/>
        <v>8949.520000000011</v>
      </c>
      <c r="I96" s="59">
        <f>SUM(I97:I98)</f>
        <v>90542.29000000001</v>
      </c>
      <c r="J96" s="59">
        <f>SUM(J97:J98)</f>
        <v>53097.23</v>
      </c>
      <c r="K96" s="59">
        <f t="shared" si="10"/>
        <v>143639.52000000002</v>
      </c>
      <c r="M96" s="8"/>
    </row>
    <row r="97" spans="1:13" ht="14.25" customHeight="1">
      <c r="A97" s="117"/>
      <c r="B97" s="52" t="s">
        <v>66</v>
      </c>
      <c r="C97" s="53">
        <v>35000</v>
      </c>
      <c r="D97" s="53">
        <v>0</v>
      </c>
      <c r="E97" s="53">
        <f t="shared" si="8"/>
        <v>35000</v>
      </c>
      <c r="F97" s="53">
        <f t="shared" si="11"/>
        <v>-5000</v>
      </c>
      <c r="G97" s="53">
        <f t="shared" si="12"/>
        <v>0</v>
      </c>
      <c r="H97" s="53">
        <f t="shared" si="9"/>
        <v>-5000</v>
      </c>
      <c r="I97" s="53">
        <v>30000</v>
      </c>
      <c r="J97" s="53">
        <v>0</v>
      </c>
      <c r="K97" s="53">
        <f t="shared" si="10"/>
        <v>30000</v>
      </c>
      <c r="M97" s="8"/>
    </row>
    <row r="98" spans="1:13" ht="13.5" customHeight="1">
      <c r="A98" s="117"/>
      <c r="B98" s="49" t="s">
        <v>67</v>
      </c>
      <c r="C98" s="50">
        <v>99690</v>
      </c>
      <c r="D98" s="50">
        <v>0</v>
      </c>
      <c r="E98" s="50">
        <f t="shared" si="8"/>
        <v>99690</v>
      </c>
      <c r="F98" s="50">
        <f t="shared" si="11"/>
        <v>-39147.71</v>
      </c>
      <c r="G98" s="50">
        <f t="shared" si="12"/>
        <v>53097.23</v>
      </c>
      <c r="H98" s="50">
        <f t="shared" si="9"/>
        <v>13949.520000000004</v>
      </c>
      <c r="I98" s="50">
        <v>60542.29</v>
      </c>
      <c r="J98" s="50">
        <v>53097.23</v>
      </c>
      <c r="K98" s="50">
        <f t="shared" si="10"/>
        <v>113639.52</v>
      </c>
      <c r="M98" s="8"/>
    </row>
    <row r="99" spans="1:13" ht="15">
      <c r="A99" s="63">
        <v>4263</v>
      </c>
      <c r="B99" s="68" t="s">
        <v>68</v>
      </c>
      <c r="C99" s="69">
        <f>C100</f>
        <v>16000</v>
      </c>
      <c r="D99" s="69">
        <f>D100</f>
        <v>0</v>
      </c>
      <c r="E99" s="69">
        <f t="shared" si="8"/>
        <v>16000</v>
      </c>
      <c r="F99" s="69">
        <f t="shared" si="11"/>
        <v>-6000</v>
      </c>
      <c r="G99" s="69">
        <f t="shared" si="12"/>
        <v>0</v>
      </c>
      <c r="H99" s="69">
        <f t="shared" si="9"/>
        <v>-6000</v>
      </c>
      <c r="I99" s="69">
        <f>I100</f>
        <v>10000</v>
      </c>
      <c r="J99" s="69">
        <f>J100</f>
        <v>0</v>
      </c>
      <c r="K99" s="69">
        <f t="shared" si="10"/>
        <v>10000</v>
      </c>
      <c r="M99" s="8"/>
    </row>
    <row r="100" spans="1:13" ht="15">
      <c r="A100" s="48">
        <v>42634</v>
      </c>
      <c r="B100" s="49" t="s">
        <v>69</v>
      </c>
      <c r="C100" s="50">
        <v>16000</v>
      </c>
      <c r="D100" s="50">
        <v>0</v>
      </c>
      <c r="E100" s="50">
        <f t="shared" si="8"/>
        <v>16000</v>
      </c>
      <c r="F100" s="50">
        <f t="shared" si="11"/>
        <v>-6000</v>
      </c>
      <c r="G100" s="50">
        <f t="shared" si="12"/>
        <v>0</v>
      </c>
      <c r="H100" s="50">
        <f t="shared" si="9"/>
        <v>-6000</v>
      </c>
      <c r="I100" s="50">
        <v>10000</v>
      </c>
      <c r="J100" s="50">
        <v>0</v>
      </c>
      <c r="K100" s="50">
        <f t="shared" si="10"/>
        <v>10000</v>
      </c>
      <c r="M100" s="8"/>
    </row>
    <row r="101" spans="1:13" ht="15">
      <c r="A101" s="48">
        <v>4264</v>
      </c>
      <c r="B101" s="49" t="s">
        <v>70</v>
      </c>
      <c r="C101" s="50">
        <f>SUM(C102:C103)</f>
        <v>5000</v>
      </c>
      <c r="D101" s="50">
        <f>SUM(D102:D103)</f>
        <v>0</v>
      </c>
      <c r="E101" s="50">
        <f t="shared" si="8"/>
        <v>5000</v>
      </c>
      <c r="F101" s="50">
        <f t="shared" si="11"/>
        <v>-700.1999999999998</v>
      </c>
      <c r="G101" s="50">
        <f t="shared" si="12"/>
        <v>0</v>
      </c>
      <c r="H101" s="50">
        <f t="shared" si="9"/>
        <v>-700.1999999999998</v>
      </c>
      <c r="I101" s="50">
        <f>SUM(I102:I103)</f>
        <v>4299.8</v>
      </c>
      <c r="J101" s="50">
        <f>SUM(J102:J103)</f>
        <v>0</v>
      </c>
      <c r="K101" s="50">
        <f t="shared" si="10"/>
        <v>4299.8</v>
      </c>
      <c r="M101" s="8"/>
    </row>
    <row r="102" spans="1:13" ht="15">
      <c r="A102" s="48">
        <v>42641</v>
      </c>
      <c r="B102" s="49" t="s">
        <v>71</v>
      </c>
      <c r="C102" s="50">
        <v>5000</v>
      </c>
      <c r="D102" s="50">
        <v>0</v>
      </c>
      <c r="E102" s="50">
        <f t="shared" si="8"/>
        <v>5000</v>
      </c>
      <c r="F102" s="50">
        <f t="shared" si="11"/>
        <v>-700.1999999999998</v>
      </c>
      <c r="G102" s="50">
        <f t="shared" si="12"/>
        <v>0</v>
      </c>
      <c r="H102" s="50">
        <f t="shared" si="9"/>
        <v>-700.1999999999998</v>
      </c>
      <c r="I102" s="50">
        <v>4299.8</v>
      </c>
      <c r="J102" s="50">
        <v>0</v>
      </c>
      <c r="K102" s="50">
        <f t="shared" si="10"/>
        <v>4299.8</v>
      </c>
      <c r="M102" s="8"/>
    </row>
    <row r="103" spans="1:13" ht="15.75">
      <c r="A103" s="15">
        <v>42642</v>
      </c>
      <c r="B103" s="16" t="s">
        <v>72</v>
      </c>
      <c r="C103" s="17">
        <v>0</v>
      </c>
      <c r="D103" s="17">
        <v>0</v>
      </c>
      <c r="E103" s="17">
        <f t="shared" si="8"/>
        <v>0</v>
      </c>
      <c r="F103" s="17">
        <f t="shared" si="11"/>
        <v>0</v>
      </c>
      <c r="G103" s="17">
        <f t="shared" si="12"/>
        <v>0</v>
      </c>
      <c r="H103" s="17">
        <f t="shared" si="9"/>
        <v>0</v>
      </c>
      <c r="I103" s="17">
        <v>0</v>
      </c>
      <c r="J103" s="17">
        <v>0</v>
      </c>
      <c r="K103" s="17">
        <f t="shared" si="10"/>
        <v>0</v>
      </c>
      <c r="M103" s="8"/>
    </row>
    <row r="104" spans="1:13" ht="15">
      <c r="A104" s="45">
        <v>429</v>
      </c>
      <c r="B104" s="46" t="s">
        <v>73</v>
      </c>
      <c r="C104" s="47">
        <f>SUM(C105,C109,C111,C113)</f>
        <v>80600</v>
      </c>
      <c r="D104" s="47">
        <f>SUM(D105,D109,D111,D113)</f>
        <v>0</v>
      </c>
      <c r="E104" s="47">
        <f t="shared" si="8"/>
        <v>80600</v>
      </c>
      <c r="F104" s="47">
        <f t="shared" si="11"/>
        <v>-1512.0100000000093</v>
      </c>
      <c r="G104" s="47">
        <f t="shared" si="12"/>
        <v>0</v>
      </c>
      <c r="H104" s="47">
        <f t="shared" si="9"/>
        <v>-1512.0100000000093</v>
      </c>
      <c r="I104" s="47">
        <f>SUM(I105,I109,I111,I113)</f>
        <v>79087.98999999999</v>
      </c>
      <c r="J104" s="47">
        <f>SUM(J105,J109,J111,J113)</f>
        <v>0</v>
      </c>
      <c r="K104" s="47">
        <f t="shared" si="10"/>
        <v>79087.98999999999</v>
      </c>
      <c r="M104" s="8"/>
    </row>
    <row r="105" spans="1:13" ht="15">
      <c r="A105" s="48">
        <v>4291</v>
      </c>
      <c r="B105" s="49" t="s">
        <v>74</v>
      </c>
      <c r="C105" s="50">
        <f>SUM(C106:C108)</f>
        <v>24600</v>
      </c>
      <c r="D105" s="50">
        <f>SUM(D106:D108)</f>
        <v>0</v>
      </c>
      <c r="E105" s="50">
        <f t="shared" si="8"/>
        <v>24600</v>
      </c>
      <c r="F105" s="50">
        <f t="shared" si="11"/>
        <v>-4814.790000000001</v>
      </c>
      <c r="G105" s="50">
        <f t="shared" si="12"/>
        <v>0</v>
      </c>
      <c r="H105" s="50">
        <f t="shared" si="9"/>
        <v>-4814.790000000001</v>
      </c>
      <c r="I105" s="50">
        <f>SUM(I106:I108)</f>
        <v>19785.21</v>
      </c>
      <c r="J105" s="50">
        <f>SUM(J106:J108)</f>
        <v>0</v>
      </c>
      <c r="K105" s="50">
        <f t="shared" si="10"/>
        <v>19785.21</v>
      </c>
      <c r="M105" s="8"/>
    </row>
    <row r="106" spans="1:13" ht="15">
      <c r="A106" s="48">
        <v>42911</v>
      </c>
      <c r="B106" s="49" t="s">
        <v>75</v>
      </c>
      <c r="C106" s="50">
        <v>18700</v>
      </c>
      <c r="D106" s="50">
        <v>0</v>
      </c>
      <c r="E106" s="50">
        <f t="shared" si="8"/>
        <v>18700</v>
      </c>
      <c r="F106" s="50">
        <f t="shared" si="11"/>
        <v>-5670.700000000001</v>
      </c>
      <c r="G106" s="50">
        <f t="shared" si="12"/>
        <v>0</v>
      </c>
      <c r="H106" s="50">
        <f t="shared" si="9"/>
        <v>-5670.700000000001</v>
      </c>
      <c r="I106" s="50">
        <v>13029.3</v>
      </c>
      <c r="J106" s="50">
        <v>0</v>
      </c>
      <c r="K106" s="50">
        <f t="shared" si="10"/>
        <v>13029.3</v>
      </c>
      <c r="M106" s="8"/>
    </row>
    <row r="107" spans="1:13" ht="15">
      <c r="A107" s="48">
        <v>42912</v>
      </c>
      <c r="B107" s="49" t="s">
        <v>76</v>
      </c>
      <c r="C107" s="50">
        <v>900</v>
      </c>
      <c r="D107" s="50">
        <v>0</v>
      </c>
      <c r="E107" s="50">
        <f t="shared" si="8"/>
        <v>900</v>
      </c>
      <c r="F107" s="50">
        <f t="shared" si="11"/>
        <v>-4.769999999999982</v>
      </c>
      <c r="G107" s="50">
        <f t="shared" si="12"/>
        <v>0</v>
      </c>
      <c r="H107" s="50">
        <f t="shared" si="9"/>
        <v>-4.769999999999982</v>
      </c>
      <c r="I107" s="50">
        <v>895.23</v>
      </c>
      <c r="J107" s="50">
        <v>0</v>
      </c>
      <c r="K107" s="50">
        <f t="shared" si="10"/>
        <v>895.23</v>
      </c>
      <c r="M107" s="8"/>
    </row>
    <row r="108" spans="1:13" ht="15">
      <c r="A108" s="48">
        <v>42913</v>
      </c>
      <c r="B108" s="49" t="s">
        <v>77</v>
      </c>
      <c r="C108" s="50">
        <v>5000</v>
      </c>
      <c r="D108" s="50">
        <v>0</v>
      </c>
      <c r="E108" s="50">
        <f t="shared" si="8"/>
        <v>5000</v>
      </c>
      <c r="F108" s="50">
        <f t="shared" si="11"/>
        <v>860.6800000000003</v>
      </c>
      <c r="G108" s="50">
        <f t="shared" si="12"/>
        <v>0</v>
      </c>
      <c r="H108" s="50">
        <f t="shared" si="9"/>
        <v>860.6800000000003</v>
      </c>
      <c r="I108" s="50">
        <v>5860.68</v>
      </c>
      <c r="J108" s="50">
        <v>0</v>
      </c>
      <c r="K108" s="50">
        <f t="shared" si="10"/>
        <v>5860.68</v>
      </c>
      <c r="M108" s="8"/>
    </row>
    <row r="109" spans="1:13" ht="15">
      <c r="A109" s="48">
        <v>4292</v>
      </c>
      <c r="B109" s="49" t="s">
        <v>78</v>
      </c>
      <c r="C109" s="50">
        <f>C110</f>
        <v>5000</v>
      </c>
      <c r="D109" s="50">
        <f>D110</f>
        <v>0</v>
      </c>
      <c r="E109" s="50">
        <f t="shared" si="8"/>
        <v>5000</v>
      </c>
      <c r="F109" s="50">
        <f t="shared" si="11"/>
        <v>0</v>
      </c>
      <c r="G109" s="50">
        <f t="shared" si="12"/>
        <v>0</v>
      </c>
      <c r="H109" s="50">
        <f t="shared" si="9"/>
        <v>0</v>
      </c>
      <c r="I109" s="50">
        <f>I110</f>
        <v>5000</v>
      </c>
      <c r="J109" s="50">
        <f>J110</f>
        <v>0</v>
      </c>
      <c r="K109" s="50">
        <f t="shared" si="10"/>
        <v>5000</v>
      </c>
      <c r="M109" s="8"/>
    </row>
    <row r="110" spans="1:13" ht="15">
      <c r="A110" s="48">
        <v>42921</v>
      </c>
      <c r="B110" s="49" t="s">
        <v>78</v>
      </c>
      <c r="C110" s="50">
        <v>5000</v>
      </c>
      <c r="D110" s="50">
        <v>0</v>
      </c>
      <c r="E110" s="50">
        <f t="shared" si="8"/>
        <v>5000</v>
      </c>
      <c r="F110" s="50">
        <f t="shared" si="11"/>
        <v>0</v>
      </c>
      <c r="G110" s="50">
        <f t="shared" si="12"/>
        <v>0</v>
      </c>
      <c r="H110" s="50">
        <f t="shared" si="9"/>
        <v>0</v>
      </c>
      <c r="I110" s="50">
        <v>5000</v>
      </c>
      <c r="J110" s="50">
        <v>0</v>
      </c>
      <c r="K110" s="50">
        <f t="shared" si="10"/>
        <v>5000</v>
      </c>
      <c r="M110" s="8"/>
    </row>
    <row r="111" spans="1:13" ht="15">
      <c r="A111" s="48">
        <v>4294</v>
      </c>
      <c r="B111" s="49" t="s">
        <v>79</v>
      </c>
      <c r="C111" s="50">
        <f>C112</f>
        <v>6000</v>
      </c>
      <c r="D111" s="50">
        <f>D112</f>
        <v>0</v>
      </c>
      <c r="E111" s="50">
        <f t="shared" si="8"/>
        <v>6000</v>
      </c>
      <c r="F111" s="50">
        <f t="shared" si="11"/>
        <v>300</v>
      </c>
      <c r="G111" s="50">
        <f t="shared" si="12"/>
        <v>0</v>
      </c>
      <c r="H111" s="50">
        <f t="shared" si="9"/>
        <v>300</v>
      </c>
      <c r="I111" s="50">
        <f>I112</f>
        <v>6300</v>
      </c>
      <c r="J111" s="50">
        <f>J112</f>
        <v>0</v>
      </c>
      <c r="K111" s="50">
        <f t="shared" si="10"/>
        <v>6300</v>
      </c>
      <c r="M111" s="8"/>
    </row>
    <row r="112" spans="1:13" ht="15">
      <c r="A112" s="48">
        <v>42941</v>
      </c>
      <c r="B112" s="49" t="s">
        <v>79</v>
      </c>
      <c r="C112" s="50">
        <v>6000</v>
      </c>
      <c r="D112" s="50">
        <v>0</v>
      </c>
      <c r="E112" s="50">
        <f t="shared" si="8"/>
        <v>6000</v>
      </c>
      <c r="F112" s="50">
        <f t="shared" si="11"/>
        <v>300</v>
      </c>
      <c r="G112" s="50">
        <f t="shared" si="12"/>
        <v>0</v>
      </c>
      <c r="H112" s="50">
        <f t="shared" si="9"/>
        <v>300</v>
      </c>
      <c r="I112" s="50">
        <v>6300</v>
      </c>
      <c r="J112" s="50">
        <v>0</v>
      </c>
      <c r="K112" s="50">
        <f t="shared" si="10"/>
        <v>6300</v>
      </c>
      <c r="M112" s="8"/>
    </row>
    <row r="113" spans="1:13" ht="15">
      <c r="A113" s="48">
        <v>4295</v>
      </c>
      <c r="B113" s="49" t="s">
        <v>80</v>
      </c>
      <c r="C113" s="50">
        <f>SUM(C114:C121)</f>
        <v>45000</v>
      </c>
      <c r="D113" s="50">
        <f>SUM(D114:D121)</f>
        <v>0</v>
      </c>
      <c r="E113" s="50">
        <f t="shared" si="8"/>
        <v>45000</v>
      </c>
      <c r="F113" s="50">
        <f t="shared" si="11"/>
        <v>3002.779999999999</v>
      </c>
      <c r="G113" s="50">
        <f t="shared" si="12"/>
        <v>0</v>
      </c>
      <c r="H113" s="50">
        <f t="shared" si="9"/>
        <v>3002.779999999999</v>
      </c>
      <c r="I113" s="50">
        <f>SUM(I114:I121)</f>
        <v>48002.78</v>
      </c>
      <c r="J113" s="50">
        <f>SUM(J114:J121)</f>
        <v>0</v>
      </c>
      <c r="K113" s="50">
        <f t="shared" si="10"/>
        <v>48002.78</v>
      </c>
      <c r="M113" s="8"/>
    </row>
    <row r="114" spans="1:13" ht="24.75" customHeight="1">
      <c r="A114" s="48">
        <v>429500</v>
      </c>
      <c r="B114" s="49" t="s">
        <v>81</v>
      </c>
      <c r="C114" s="50">
        <v>2000</v>
      </c>
      <c r="D114" s="50">
        <v>0</v>
      </c>
      <c r="E114" s="50">
        <f t="shared" si="8"/>
        <v>2000</v>
      </c>
      <c r="F114" s="50">
        <f t="shared" si="11"/>
        <v>302.32000000000016</v>
      </c>
      <c r="G114" s="50">
        <f t="shared" si="12"/>
        <v>0</v>
      </c>
      <c r="H114" s="50">
        <f t="shared" si="9"/>
        <v>302.32000000000016</v>
      </c>
      <c r="I114" s="50">
        <v>2302.32</v>
      </c>
      <c r="J114" s="50">
        <v>0</v>
      </c>
      <c r="K114" s="50">
        <f t="shared" si="10"/>
        <v>2302.32</v>
      </c>
      <c r="M114" s="8"/>
    </row>
    <row r="115" spans="1:13" ht="15">
      <c r="A115" s="48">
        <v>429503</v>
      </c>
      <c r="B115" s="49" t="s">
        <v>82</v>
      </c>
      <c r="C115" s="50">
        <v>5000</v>
      </c>
      <c r="D115" s="50">
        <v>0</v>
      </c>
      <c r="E115" s="50">
        <f t="shared" si="8"/>
        <v>5000</v>
      </c>
      <c r="F115" s="50">
        <f t="shared" si="11"/>
        <v>297.85000000000036</v>
      </c>
      <c r="G115" s="50">
        <f t="shared" si="12"/>
        <v>0</v>
      </c>
      <c r="H115" s="50">
        <f t="shared" si="9"/>
        <v>297.85000000000036</v>
      </c>
      <c r="I115" s="50">
        <v>5297.85</v>
      </c>
      <c r="J115" s="50">
        <v>0</v>
      </c>
      <c r="K115" s="50">
        <f t="shared" si="10"/>
        <v>5297.85</v>
      </c>
      <c r="M115" s="8"/>
    </row>
    <row r="116" spans="1:13" ht="15">
      <c r="A116" s="48">
        <v>429504</v>
      </c>
      <c r="B116" s="49" t="s">
        <v>83</v>
      </c>
      <c r="C116" s="50">
        <v>7000</v>
      </c>
      <c r="D116" s="50">
        <v>0</v>
      </c>
      <c r="E116" s="50">
        <f t="shared" si="8"/>
        <v>7000</v>
      </c>
      <c r="F116" s="50">
        <f t="shared" si="11"/>
        <v>-804.8400000000001</v>
      </c>
      <c r="G116" s="50">
        <f t="shared" si="12"/>
        <v>0</v>
      </c>
      <c r="H116" s="50">
        <f t="shared" si="9"/>
        <v>-804.8400000000001</v>
      </c>
      <c r="I116" s="50">
        <v>6195.16</v>
      </c>
      <c r="J116" s="50">
        <v>0</v>
      </c>
      <c r="K116" s="50">
        <f t="shared" si="10"/>
        <v>6195.16</v>
      </c>
      <c r="M116" s="8"/>
    </row>
    <row r="117" spans="1:13" ht="15">
      <c r="A117" s="48">
        <v>429505</v>
      </c>
      <c r="B117" s="49" t="s">
        <v>84</v>
      </c>
      <c r="C117" s="50">
        <v>3000</v>
      </c>
      <c r="D117" s="50">
        <v>0</v>
      </c>
      <c r="E117" s="50">
        <f t="shared" si="8"/>
        <v>3000</v>
      </c>
      <c r="F117" s="50">
        <f aca="true" t="shared" si="13" ref="F117:F151">I117-C117</f>
        <v>-837.3899999999999</v>
      </c>
      <c r="G117" s="50">
        <f aca="true" t="shared" si="14" ref="G117:G151">J117-D117</f>
        <v>0</v>
      </c>
      <c r="H117" s="50">
        <f t="shared" si="9"/>
        <v>-837.3899999999999</v>
      </c>
      <c r="I117" s="50">
        <v>2162.61</v>
      </c>
      <c r="J117" s="50">
        <v>0</v>
      </c>
      <c r="K117" s="50">
        <f t="shared" si="10"/>
        <v>2162.61</v>
      </c>
      <c r="M117" s="8"/>
    </row>
    <row r="118" spans="1:13" ht="17.25" customHeight="1">
      <c r="A118" s="48">
        <v>429511</v>
      </c>
      <c r="B118" s="49" t="s">
        <v>85</v>
      </c>
      <c r="C118" s="50">
        <v>10000</v>
      </c>
      <c r="D118" s="50">
        <v>0</v>
      </c>
      <c r="E118" s="50">
        <f aca="true" t="shared" si="15" ref="E118:E151">C118+D118</f>
        <v>10000</v>
      </c>
      <c r="F118" s="50">
        <f t="shared" si="13"/>
        <v>2231.25</v>
      </c>
      <c r="G118" s="50">
        <f t="shared" si="14"/>
        <v>0</v>
      </c>
      <c r="H118" s="50">
        <f aca="true" t="shared" si="16" ref="H118:H151">F118+G118</f>
        <v>2231.25</v>
      </c>
      <c r="I118" s="50">
        <v>12231.25</v>
      </c>
      <c r="J118" s="50">
        <v>0</v>
      </c>
      <c r="K118" s="50">
        <f aca="true" t="shared" si="17" ref="K118:K150">I118+J118</f>
        <v>12231.25</v>
      </c>
      <c r="M118" s="8"/>
    </row>
    <row r="119" spans="1:13" ht="15">
      <c r="A119" s="48">
        <v>429518</v>
      </c>
      <c r="B119" s="49" t="s">
        <v>86</v>
      </c>
      <c r="C119" s="50">
        <v>1000</v>
      </c>
      <c r="D119" s="50">
        <v>0</v>
      </c>
      <c r="E119" s="50">
        <f t="shared" si="15"/>
        <v>1000</v>
      </c>
      <c r="F119" s="50">
        <f t="shared" si="13"/>
        <v>310</v>
      </c>
      <c r="G119" s="50">
        <f t="shared" si="14"/>
        <v>0</v>
      </c>
      <c r="H119" s="50">
        <f t="shared" si="16"/>
        <v>310</v>
      </c>
      <c r="I119" s="50">
        <v>1310</v>
      </c>
      <c r="J119" s="50">
        <v>0</v>
      </c>
      <c r="K119" s="50">
        <f t="shared" si="17"/>
        <v>1310</v>
      </c>
      <c r="M119" s="8"/>
    </row>
    <row r="120" spans="1:13" ht="15">
      <c r="A120" s="48">
        <v>429519</v>
      </c>
      <c r="B120" s="49" t="s">
        <v>87</v>
      </c>
      <c r="C120" s="50">
        <v>4000</v>
      </c>
      <c r="D120" s="50">
        <v>0</v>
      </c>
      <c r="E120" s="50">
        <f t="shared" si="15"/>
        <v>4000</v>
      </c>
      <c r="F120" s="50">
        <f t="shared" si="13"/>
        <v>-561.0799999999999</v>
      </c>
      <c r="G120" s="50">
        <f t="shared" si="14"/>
        <v>0</v>
      </c>
      <c r="H120" s="50">
        <f t="shared" si="16"/>
        <v>-561.0799999999999</v>
      </c>
      <c r="I120" s="50">
        <v>3438.92</v>
      </c>
      <c r="J120" s="50">
        <v>0</v>
      </c>
      <c r="K120" s="50">
        <f t="shared" si="17"/>
        <v>3438.92</v>
      </c>
      <c r="M120" s="8"/>
    </row>
    <row r="121" spans="1:13" ht="15">
      <c r="A121" s="48">
        <v>429520</v>
      </c>
      <c r="B121" s="49" t="s">
        <v>88</v>
      </c>
      <c r="C121" s="50">
        <v>13000</v>
      </c>
      <c r="D121" s="50">
        <v>0</v>
      </c>
      <c r="E121" s="50">
        <f t="shared" si="15"/>
        <v>13000</v>
      </c>
      <c r="F121" s="50">
        <f t="shared" si="13"/>
        <v>2064.67</v>
      </c>
      <c r="G121" s="50">
        <f t="shared" si="14"/>
        <v>0</v>
      </c>
      <c r="H121" s="50">
        <f t="shared" si="16"/>
        <v>2064.67</v>
      </c>
      <c r="I121" s="50">
        <v>15064.67</v>
      </c>
      <c r="J121" s="50">
        <v>0</v>
      </c>
      <c r="K121" s="50">
        <f t="shared" si="17"/>
        <v>15064.67</v>
      </c>
      <c r="M121" s="8"/>
    </row>
    <row r="122" spans="1:13" ht="13.5" customHeight="1">
      <c r="A122" s="42">
        <v>43</v>
      </c>
      <c r="B122" s="43" t="s">
        <v>89</v>
      </c>
      <c r="C122" s="44">
        <f>C123</f>
        <v>0</v>
      </c>
      <c r="D122" s="44">
        <f>D123</f>
        <v>0</v>
      </c>
      <c r="E122" s="44">
        <f t="shared" si="15"/>
        <v>0</v>
      </c>
      <c r="F122" s="44">
        <f t="shared" si="13"/>
        <v>34874.54</v>
      </c>
      <c r="G122" s="44">
        <f t="shared" si="14"/>
        <v>0</v>
      </c>
      <c r="H122" s="44">
        <f t="shared" si="16"/>
        <v>34874.54</v>
      </c>
      <c r="I122" s="44">
        <f>I123</f>
        <v>34874.54</v>
      </c>
      <c r="J122" s="44">
        <f>J123</f>
        <v>0</v>
      </c>
      <c r="K122" s="44">
        <f t="shared" si="17"/>
        <v>34874.54</v>
      </c>
      <c r="M122" s="8"/>
    </row>
    <row r="123" spans="1:13" ht="15">
      <c r="A123" s="48">
        <v>4311</v>
      </c>
      <c r="B123" s="49" t="s">
        <v>89</v>
      </c>
      <c r="C123" s="50">
        <v>0</v>
      </c>
      <c r="D123" s="50">
        <v>0</v>
      </c>
      <c r="E123" s="50">
        <f t="shared" si="15"/>
        <v>0</v>
      </c>
      <c r="F123" s="50">
        <f t="shared" si="13"/>
        <v>34874.54</v>
      </c>
      <c r="G123" s="50">
        <f t="shared" si="14"/>
        <v>0</v>
      </c>
      <c r="H123" s="50">
        <f t="shared" si="16"/>
        <v>34874.54</v>
      </c>
      <c r="I123" s="50">
        <v>34874.54</v>
      </c>
      <c r="J123" s="50">
        <v>0</v>
      </c>
      <c r="K123" s="50">
        <f t="shared" si="17"/>
        <v>34874.54</v>
      </c>
      <c r="M123" s="8"/>
    </row>
    <row r="124" spans="1:13" ht="14.25" customHeight="1">
      <c r="A124" s="42">
        <v>44</v>
      </c>
      <c r="B124" s="43" t="s">
        <v>90</v>
      </c>
      <c r="C124" s="44">
        <f aca="true" t="shared" si="18" ref="C124:J126">C125</f>
        <v>2000</v>
      </c>
      <c r="D124" s="44">
        <f t="shared" si="18"/>
        <v>0</v>
      </c>
      <c r="E124" s="44">
        <f t="shared" si="15"/>
        <v>2000</v>
      </c>
      <c r="F124" s="44">
        <f t="shared" si="13"/>
        <v>0</v>
      </c>
      <c r="G124" s="44">
        <f t="shared" si="14"/>
        <v>0</v>
      </c>
      <c r="H124" s="44">
        <f t="shared" si="16"/>
        <v>0</v>
      </c>
      <c r="I124" s="44">
        <f t="shared" si="18"/>
        <v>2000</v>
      </c>
      <c r="J124" s="44">
        <f t="shared" si="18"/>
        <v>0</v>
      </c>
      <c r="K124" s="44">
        <f t="shared" si="17"/>
        <v>2000</v>
      </c>
      <c r="M124" s="8"/>
    </row>
    <row r="125" spans="1:13" ht="15">
      <c r="A125" s="45">
        <v>443</v>
      </c>
      <c r="B125" s="46" t="s">
        <v>91</v>
      </c>
      <c r="C125" s="47">
        <f t="shared" si="18"/>
        <v>2000</v>
      </c>
      <c r="D125" s="47">
        <f t="shared" si="18"/>
        <v>0</v>
      </c>
      <c r="E125" s="47">
        <f t="shared" si="15"/>
        <v>2000</v>
      </c>
      <c r="F125" s="47">
        <f t="shared" si="13"/>
        <v>0</v>
      </c>
      <c r="G125" s="47">
        <f t="shared" si="14"/>
        <v>0</v>
      </c>
      <c r="H125" s="47">
        <f t="shared" si="16"/>
        <v>0</v>
      </c>
      <c r="I125" s="47">
        <f t="shared" si="18"/>
        <v>2000</v>
      </c>
      <c r="J125" s="47">
        <f t="shared" si="18"/>
        <v>0</v>
      </c>
      <c r="K125" s="47">
        <f t="shared" si="17"/>
        <v>2000</v>
      </c>
      <c r="M125" s="8"/>
    </row>
    <row r="126" spans="1:13" ht="15">
      <c r="A126" s="48">
        <v>4431</v>
      </c>
      <c r="B126" s="49" t="s">
        <v>92</v>
      </c>
      <c r="C126" s="50">
        <f t="shared" si="18"/>
        <v>2000</v>
      </c>
      <c r="D126" s="50">
        <f t="shared" si="18"/>
        <v>0</v>
      </c>
      <c r="E126" s="50">
        <f t="shared" si="15"/>
        <v>2000</v>
      </c>
      <c r="F126" s="50">
        <f t="shared" si="13"/>
        <v>0</v>
      </c>
      <c r="G126" s="50">
        <f t="shared" si="14"/>
        <v>0</v>
      </c>
      <c r="H126" s="50">
        <f t="shared" si="16"/>
        <v>0</v>
      </c>
      <c r="I126" s="50">
        <f t="shared" si="18"/>
        <v>2000</v>
      </c>
      <c r="J126" s="50">
        <f t="shared" si="18"/>
        <v>0</v>
      </c>
      <c r="K126" s="50">
        <f t="shared" si="17"/>
        <v>2000</v>
      </c>
      <c r="M126" s="8"/>
    </row>
    <row r="127" spans="1:13" ht="15">
      <c r="A127" s="48">
        <v>44311</v>
      </c>
      <c r="B127" s="49" t="s">
        <v>93</v>
      </c>
      <c r="C127" s="50">
        <v>2000</v>
      </c>
      <c r="D127" s="50">
        <v>0</v>
      </c>
      <c r="E127" s="50">
        <f t="shared" si="15"/>
        <v>2000</v>
      </c>
      <c r="F127" s="50">
        <f t="shared" si="13"/>
        <v>0</v>
      </c>
      <c r="G127" s="50">
        <f t="shared" si="14"/>
        <v>0</v>
      </c>
      <c r="H127" s="50">
        <f t="shared" si="16"/>
        <v>0</v>
      </c>
      <c r="I127" s="50">
        <v>2000</v>
      </c>
      <c r="J127" s="50">
        <v>0</v>
      </c>
      <c r="K127" s="50">
        <f t="shared" si="17"/>
        <v>2000</v>
      </c>
      <c r="M127" s="8"/>
    </row>
    <row r="128" spans="1:13" ht="15">
      <c r="A128" s="42">
        <v>45</v>
      </c>
      <c r="B128" s="43" t="s">
        <v>94</v>
      </c>
      <c r="C128" s="44">
        <f>SUM(C129,C134)</f>
        <v>159000</v>
      </c>
      <c r="D128" s="44">
        <f>SUM(D129,D134)</f>
        <v>0</v>
      </c>
      <c r="E128" s="44">
        <f t="shared" si="15"/>
        <v>159000</v>
      </c>
      <c r="F128" s="44">
        <f t="shared" si="13"/>
        <v>-1095.070000000007</v>
      </c>
      <c r="G128" s="44">
        <f t="shared" si="14"/>
        <v>0</v>
      </c>
      <c r="H128" s="44">
        <f t="shared" si="16"/>
        <v>-1095.070000000007</v>
      </c>
      <c r="I128" s="44">
        <f>SUM(I129,I134)</f>
        <v>157904.93</v>
      </c>
      <c r="J128" s="44">
        <f>SUM(J129,J134)</f>
        <v>0</v>
      </c>
      <c r="K128" s="44">
        <f t="shared" si="17"/>
        <v>157904.93</v>
      </c>
      <c r="M128" s="8"/>
    </row>
    <row r="129" spans="1:13" ht="15">
      <c r="A129" s="45">
        <v>451</v>
      </c>
      <c r="B129" s="46" t="s">
        <v>95</v>
      </c>
      <c r="C129" s="47">
        <f>C130</f>
        <v>159000</v>
      </c>
      <c r="D129" s="47">
        <f>D130</f>
        <v>0</v>
      </c>
      <c r="E129" s="47">
        <f t="shared" si="15"/>
        <v>159000</v>
      </c>
      <c r="F129" s="47">
        <f t="shared" si="13"/>
        <v>-1095.070000000007</v>
      </c>
      <c r="G129" s="47">
        <f t="shared" si="14"/>
        <v>0</v>
      </c>
      <c r="H129" s="47">
        <f t="shared" si="16"/>
        <v>-1095.070000000007</v>
      </c>
      <c r="I129" s="47">
        <f>I130</f>
        <v>157904.93</v>
      </c>
      <c r="J129" s="47">
        <f>J130</f>
        <v>0</v>
      </c>
      <c r="K129" s="47">
        <f t="shared" si="17"/>
        <v>157904.93</v>
      </c>
      <c r="M129" s="8"/>
    </row>
    <row r="130" spans="1:13" ht="15">
      <c r="A130" s="48">
        <v>4511</v>
      </c>
      <c r="B130" s="49" t="s">
        <v>96</v>
      </c>
      <c r="C130" s="50">
        <f>C131+C132+C133</f>
        <v>159000</v>
      </c>
      <c r="D130" s="50">
        <f>D131+D132+D133</f>
        <v>0</v>
      </c>
      <c r="E130" s="50">
        <f t="shared" si="15"/>
        <v>159000</v>
      </c>
      <c r="F130" s="50">
        <f t="shared" si="13"/>
        <v>-1095.070000000007</v>
      </c>
      <c r="G130" s="50">
        <f t="shared" si="14"/>
        <v>0</v>
      </c>
      <c r="H130" s="50">
        <f t="shared" si="16"/>
        <v>-1095.070000000007</v>
      </c>
      <c r="I130" s="50">
        <f>I131+I132+I133</f>
        <v>157904.93</v>
      </c>
      <c r="J130" s="50">
        <f>J131+J132+J133</f>
        <v>0</v>
      </c>
      <c r="K130" s="50">
        <f t="shared" si="17"/>
        <v>157904.93</v>
      </c>
      <c r="M130" s="8"/>
    </row>
    <row r="131" spans="1:13" ht="15">
      <c r="A131" s="48">
        <v>45119</v>
      </c>
      <c r="B131" s="49" t="s">
        <v>97</v>
      </c>
      <c r="C131" s="50">
        <v>99000</v>
      </c>
      <c r="D131" s="50">
        <v>0</v>
      </c>
      <c r="E131" s="50">
        <f t="shared" si="15"/>
        <v>99000</v>
      </c>
      <c r="F131" s="50">
        <f t="shared" si="13"/>
        <v>-14000</v>
      </c>
      <c r="G131" s="50">
        <f t="shared" si="14"/>
        <v>0</v>
      </c>
      <c r="H131" s="50">
        <f t="shared" si="16"/>
        <v>-14000</v>
      </c>
      <c r="I131" s="50">
        <v>85000</v>
      </c>
      <c r="J131" s="50">
        <v>0</v>
      </c>
      <c r="K131" s="50">
        <f t="shared" si="17"/>
        <v>85000</v>
      </c>
      <c r="M131" s="8"/>
    </row>
    <row r="132" spans="1:13" ht="15">
      <c r="A132" s="48">
        <v>45120</v>
      </c>
      <c r="B132" s="49" t="s">
        <v>98</v>
      </c>
      <c r="C132" s="50">
        <v>50000</v>
      </c>
      <c r="D132" s="50">
        <v>0</v>
      </c>
      <c r="E132" s="50">
        <f t="shared" si="15"/>
        <v>50000</v>
      </c>
      <c r="F132" s="50">
        <f t="shared" si="13"/>
        <v>0</v>
      </c>
      <c r="G132" s="50">
        <f t="shared" si="14"/>
        <v>0</v>
      </c>
      <c r="H132" s="50">
        <f t="shared" si="16"/>
        <v>0</v>
      </c>
      <c r="I132" s="50">
        <v>50000</v>
      </c>
      <c r="J132" s="50">
        <v>0</v>
      </c>
      <c r="K132" s="50">
        <f t="shared" si="17"/>
        <v>50000</v>
      </c>
      <c r="M132" s="8"/>
    </row>
    <row r="133" spans="1:13" ht="15">
      <c r="A133" s="48">
        <v>45121</v>
      </c>
      <c r="B133" s="49" t="s">
        <v>99</v>
      </c>
      <c r="C133" s="50">
        <v>10000</v>
      </c>
      <c r="D133" s="50">
        <v>0</v>
      </c>
      <c r="E133" s="50">
        <f t="shared" si="15"/>
        <v>10000</v>
      </c>
      <c r="F133" s="50">
        <f t="shared" si="13"/>
        <v>12904.93</v>
      </c>
      <c r="G133" s="50">
        <f t="shared" si="14"/>
        <v>0</v>
      </c>
      <c r="H133" s="50">
        <f t="shared" si="16"/>
        <v>12904.93</v>
      </c>
      <c r="I133" s="70">
        <v>22904.93</v>
      </c>
      <c r="J133" s="50">
        <v>0</v>
      </c>
      <c r="K133" s="50">
        <f t="shared" si="17"/>
        <v>22904.93</v>
      </c>
      <c r="M133" s="8"/>
    </row>
    <row r="134" spans="1:13" ht="15.75">
      <c r="A134" s="12">
        <v>452</v>
      </c>
      <c r="B134" s="13" t="s">
        <v>100</v>
      </c>
      <c r="C134" s="14">
        <f>C135</f>
        <v>0</v>
      </c>
      <c r="D134" s="14">
        <f>D135</f>
        <v>0</v>
      </c>
      <c r="E134" s="14">
        <f t="shared" si="15"/>
        <v>0</v>
      </c>
      <c r="F134" s="14">
        <f t="shared" si="13"/>
        <v>0</v>
      </c>
      <c r="G134" s="14">
        <f t="shared" si="14"/>
        <v>0</v>
      </c>
      <c r="H134" s="14">
        <f t="shared" si="16"/>
        <v>0</v>
      </c>
      <c r="I134" s="14">
        <f>I135</f>
        <v>0</v>
      </c>
      <c r="J134" s="14">
        <f>J135</f>
        <v>0</v>
      </c>
      <c r="K134" s="14">
        <f t="shared" si="17"/>
        <v>0</v>
      </c>
      <c r="M134" s="8"/>
    </row>
    <row r="135" spans="1:13" ht="15.75">
      <c r="A135" s="15">
        <v>4521</v>
      </c>
      <c r="B135" s="16" t="s">
        <v>100</v>
      </c>
      <c r="C135" s="17">
        <f>C136</f>
        <v>0</v>
      </c>
      <c r="D135" s="17">
        <f>D136</f>
        <v>0</v>
      </c>
      <c r="E135" s="17">
        <f t="shared" si="15"/>
        <v>0</v>
      </c>
      <c r="F135" s="17">
        <f t="shared" si="13"/>
        <v>0</v>
      </c>
      <c r="G135" s="17">
        <f t="shared" si="14"/>
        <v>0</v>
      </c>
      <c r="H135" s="17">
        <f t="shared" si="16"/>
        <v>0</v>
      </c>
      <c r="I135" s="17">
        <f>I136</f>
        <v>0</v>
      </c>
      <c r="J135" s="17">
        <f>J136</f>
        <v>0</v>
      </c>
      <c r="K135" s="17">
        <f t="shared" si="17"/>
        <v>0</v>
      </c>
      <c r="M135" s="8"/>
    </row>
    <row r="136" spans="1:13" ht="15.75">
      <c r="A136" s="118">
        <v>45219</v>
      </c>
      <c r="B136" s="25" t="s">
        <v>100</v>
      </c>
      <c r="C136" s="18">
        <f>SUM(C137:C138)</f>
        <v>0</v>
      </c>
      <c r="D136" s="18">
        <f>SUM(D137:D138)</f>
        <v>0</v>
      </c>
      <c r="E136" s="18">
        <f t="shared" si="15"/>
        <v>0</v>
      </c>
      <c r="F136" s="18">
        <f t="shared" si="13"/>
        <v>0</v>
      </c>
      <c r="G136" s="18">
        <f t="shared" si="14"/>
        <v>0</v>
      </c>
      <c r="H136" s="18">
        <f t="shared" si="16"/>
        <v>0</v>
      </c>
      <c r="I136" s="18">
        <f>SUM(I137:I138)</f>
        <v>0</v>
      </c>
      <c r="J136" s="18">
        <f>SUM(J137:J138)</f>
        <v>0</v>
      </c>
      <c r="K136" s="18">
        <f t="shared" si="17"/>
        <v>0</v>
      </c>
      <c r="M136" s="8"/>
    </row>
    <row r="137" spans="1:13" ht="15.75">
      <c r="A137" s="118"/>
      <c r="B137" s="25" t="s">
        <v>101</v>
      </c>
      <c r="C137" s="26">
        <v>0</v>
      </c>
      <c r="D137" s="26">
        <v>0</v>
      </c>
      <c r="E137" s="26">
        <f t="shared" si="15"/>
        <v>0</v>
      </c>
      <c r="F137" s="26">
        <f t="shared" si="13"/>
        <v>0</v>
      </c>
      <c r="G137" s="26">
        <f t="shared" si="14"/>
        <v>0</v>
      </c>
      <c r="H137" s="26">
        <f t="shared" si="16"/>
        <v>0</v>
      </c>
      <c r="I137" s="26">
        <v>0</v>
      </c>
      <c r="J137" s="26">
        <v>0</v>
      </c>
      <c r="K137" s="26">
        <f t="shared" si="17"/>
        <v>0</v>
      </c>
      <c r="M137" s="8"/>
    </row>
    <row r="138" spans="1:13" ht="15.75">
      <c r="A138" s="118"/>
      <c r="B138" s="16" t="s">
        <v>102</v>
      </c>
      <c r="C138" s="17">
        <v>0</v>
      </c>
      <c r="D138" s="17">
        <v>0</v>
      </c>
      <c r="E138" s="17">
        <f t="shared" si="15"/>
        <v>0</v>
      </c>
      <c r="F138" s="17">
        <f t="shared" si="13"/>
        <v>0</v>
      </c>
      <c r="G138" s="17">
        <f t="shared" si="14"/>
        <v>0</v>
      </c>
      <c r="H138" s="17">
        <f t="shared" si="16"/>
        <v>0</v>
      </c>
      <c r="I138" s="17">
        <v>0</v>
      </c>
      <c r="J138" s="17">
        <v>0</v>
      </c>
      <c r="K138" s="17">
        <f t="shared" si="17"/>
        <v>0</v>
      </c>
      <c r="M138" s="8"/>
    </row>
    <row r="139" spans="1:13" ht="15.75">
      <c r="A139" s="30">
        <v>46</v>
      </c>
      <c r="B139" s="31" t="s">
        <v>103</v>
      </c>
      <c r="C139" s="32">
        <f aca="true" t="shared" si="19" ref="C139:J141">C140</f>
        <v>0</v>
      </c>
      <c r="D139" s="32">
        <f t="shared" si="19"/>
        <v>0</v>
      </c>
      <c r="E139" s="32">
        <f t="shared" si="15"/>
        <v>0</v>
      </c>
      <c r="F139" s="32">
        <f t="shared" si="13"/>
        <v>0</v>
      </c>
      <c r="G139" s="32">
        <f t="shared" si="14"/>
        <v>0</v>
      </c>
      <c r="H139" s="32">
        <f t="shared" si="16"/>
        <v>0</v>
      </c>
      <c r="I139" s="32">
        <f t="shared" si="19"/>
        <v>0</v>
      </c>
      <c r="J139" s="32">
        <f t="shared" si="19"/>
        <v>0</v>
      </c>
      <c r="K139" s="32">
        <f t="shared" si="17"/>
        <v>0</v>
      </c>
      <c r="M139" s="8"/>
    </row>
    <row r="140" spans="1:13" ht="15.75">
      <c r="A140" s="27">
        <v>462</v>
      </c>
      <c r="B140" s="28" t="s">
        <v>73</v>
      </c>
      <c r="C140" s="29">
        <f t="shared" si="19"/>
        <v>0</v>
      </c>
      <c r="D140" s="29">
        <f t="shared" si="19"/>
        <v>0</v>
      </c>
      <c r="E140" s="29">
        <f t="shared" si="15"/>
        <v>0</v>
      </c>
      <c r="F140" s="29">
        <f t="shared" si="13"/>
        <v>0</v>
      </c>
      <c r="G140" s="29">
        <f t="shared" si="14"/>
        <v>0</v>
      </c>
      <c r="H140" s="29">
        <f t="shared" si="16"/>
        <v>0</v>
      </c>
      <c r="I140" s="29">
        <f t="shared" si="19"/>
        <v>0</v>
      </c>
      <c r="J140" s="29">
        <f t="shared" si="19"/>
        <v>0</v>
      </c>
      <c r="K140" s="29">
        <f t="shared" si="17"/>
        <v>0</v>
      </c>
      <c r="M140" s="8"/>
    </row>
    <row r="141" spans="1:13" ht="31.5">
      <c r="A141" s="15">
        <v>4623</v>
      </c>
      <c r="B141" s="16" t="s">
        <v>104</v>
      </c>
      <c r="C141" s="17">
        <f t="shared" si="19"/>
        <v>0</v>
      </c>
      <c r="D141" s="17">
        <f t="shared" si="19"/>
        <v>0</v>
      </c>
      <c r="E141" s="17">
        <f t="shared" si="15"/>
        <v>0</v>
      </c>
      <c r="F141" s="17">
        <f t="shared" si="13"/>
        <v>0</v>
      </c>
      <c r="G141" s="17">
        <f t="shared" si="14"/>
        <v>0</v>
      </c>
      <c r="H141" s="17">
        <f t="shared" si="16"/>
        <v>0</v>
      </c>
      <c r="I141" s="17">
        <f t="shared" si="19"/>
        <v>0</v>
      </c>
      <c r="J141" s="17">
        <f t="shared" si="19"/>
        <v>0</v>
      </c>
      <c r="K141" s="17">
        <f t="shared" si="17"/>
        <v>0</v>
      </c>
      <c r="M141" s="8"/>
    </row>
    <row r="142" spans="1:13" ht="31.5">
      <c r="A142" s="15">
        <v>46231</v>
      </c>
      <c r="B142" s="16" t="s">
        <v>104</v>
      </c>
      <c r="C142" s="17">
        <v>0</v>
      </c>
      <c r="D142" s="17">
        <v>0</v>
      </c>
      <c r="E142" s="17">
        <f t="shared" si="15"/>
        <v>0</v>
      </c>
      <c r="F142" s="17">
        <f t="shared" si="13"/>
        <v>0</v>
      </c>
      <c r="G142" s="17">
        <f t="shared" si="14"/>
        <v>0</v>
      </c>
      <c r="H142" s="17">
        <f t="shared" si="16"/>
        <v>0</v>
      </c>
      <c r="I142" s="17">
        <v>0</v>
      </c>
      <c r="J142" s="17">
        <v>0</v>
      </c>
      <c r="K142" s="17">
        <f t="shared" si="17"/>
        <v>0</v>
      </c>
      <c r="M142" s="8"/>
    </row>
    <row r="143" spans="1:13" ht="28.5" customHeight="1">
      <c r="A143" s="71">
        <v>47</v>
      </c>
      <c r="B143" s="72" t="s">
        <v>105</v>
      </c>
      <c r="C143" s="73">
        <f>C144+C146</f>
        <v>70000</v>
      </c>
      <c r="D143" s="73">
        <f>D144+D146</f>
        <v>0</v>
      </c>
      <c r="E143" s="73">
        <f t="shared" si="15"/>
        <v>70000</v>
      </c>
      <c r="F143" s="73">
        <f t="shared" si="13"/>
        <v>-11079.700000000004</v>
      </c>
      <c r="G143" s="73">
        <f t="shared" si="14"/>
        <v>0</v>
      </c>
      <c r="H143" s="73">
        <f t="shared" si="16"/>
        <v>-11079.700000000004</v>
      </c>
      <c r="I143" s="73">
        <f>I144+I146</f>
        <v>58920.299999999996</v>
      </c>
      <c r="J143" s="73">
        <f>J144+J146</f>
        <v>0</v>
      </c>
      <c r="K143" s="73">
        <f t="shared" si="17"/>
        <v>58920.299999999996</v>
      </c>
      <c r="M143" s="8"/>
    </row>
    <row r="144" spans="1:13" ht="15.75">
      <c r="A144" s="27">
        <v>471</v>
      </c>
      <c r="B144" s="28" t="s">
        <v>106</v>
      </c>
      <c r="C144" s="29">
        <f>C145</f>
        <v>0</v>
      </c>
      <c r="D144" s="29">
        <f>D145</f>
        <v>0</v>
      </c>
      <c r="E144" s="29">
        <f t="shared" si="15"/>
        <v>0</v>
      </c>
      <c r="F144" s="29">
        <f t="shared" si="13"/>
        <v>0</v>
      </c>
      <c r="G144" s="29">
        <f t="shared" si="14"/>
        <v>0</v>
      </c>
      <c r="H144" s="29">
        <f t="shared" si="16"/>
        <v>0</v>
      </c>
      <c r="I144" s="29">
        <f>I145</f>
        <v>0</v>
      </c>
      <c r="J144" s="29">
        <f>J145</f>
        <v>0</v>
      </c>
      <c r="K144" s="29">
        <f t="shared" si="17"/>
        <v>0</v>
      </c>
      <c r="M144" s="8"/>
    </row>
    <row r="145" spans="1:13" ht="0.75" customHeight="1">
      <c r="A145" s="15">
        <v>4711</v>
      </c>
      <c r="B145" s="16" t="s">
        <v>106</v>
      </c>
      <c r="C145" s="17">
        <v>0</v>
      </c>
      <c r="D145" s="17">
        <v>0</v>
      </c>
      <c r="E145" s="17">
        <f t="shared" si="15"/>
        <v>0</v>
      </c>
      <c r="F145" s="17">
        <f t="shared" si="13"/>
        <v>0</v>
      </c>
      <c r="G145" s="17">
        <f t="shared" si="14"/>
        <v>0</v>
      </c>
      <c r="H145" s="17">
        <f t="shared" si="16"/>
        <v>0</v>
      </c>
      <c r="I145" s="17">
        <v>0</v>
      </c>
      <c r="J145" s="17">
        <v>0</v>
      </c>
      <c r="K145" s="17">
        <f t="shared" si="17"/>
        <v>0</v>
      </c>
      <c r="M145" s="8"/>
    </row>
    <row r="146" spans="1:13" ht="15.75" customHeight="1">
      <c r="A146" s="85">
        <v>472</v>
      </c>
      <c r="B146" s="90" t="s">
        <v>107</v>
      </c>
      <c r="C146" s="66">
        <f>C147+C148+C149+C150</f>
        <v>70000</v>
      </c>
      <c r="D146" s="66">
        <f>D147+D148+D149+D150</f>
        <v>0</v>
      </c>
      <c r="E146" s="66">
        <f t="shared" si="15"/>
        <v>70000</v>
      </c>
      <c r="F146" s="66">
        <f t="shared" si="13"/>
        <v>-11079.700000000004</v>
      </c>
      <c r="G146" s="66">
        <f t="shared" si="14"/>
        <v>0</v>
      </c>
      <c r="H146" s="66">
        <f t="shared" si="16"/>
        <v>-11079.700000000004</v>
      </c>
      <c r="I146" s="66">
        <f>I147+I148+I149+I150</f>
        <v>58920.299999999996</v>
      </c>
      <c r="J146" s="66">
        <f>J147+J148+J149+J150</f>
        <v>0</v>
      </c>
      <c r="K146" s="66">
        <f t="shared" si="17"/>
        <v>58920.299999999996</v>
      </c>
      <c r="M146" s="8"/>
    </row>
    <row r="147" spans="1:13" ht="31.5">
      <c r="A147" s="15">
        <v>4720</v>
      </c>
      <c r="B147" s="33" t="s">
        <v>108</v>
      </c>
      <c r="C147" s="17">
        <v>0</v>
      </c>
      <c r="D147" s="17">
        <v>0</v>
      </c>
      <c r="E147" s="17">
        <f t="shared" si="15"/>
        <v>0</v>
      </c>
      <c r="F147" s="17">
        <f t="shared" si="13"/>
        <v>0</v>
      </c>
      <c r="G147" s="17">
        <f t="shared" si="14"/>
        <v>0</v>
      </c>
      <c r="H147" s="17">
        <f t="shared" si="16"/>
        <v>0</v>
      </c>
      <c r="I147" s="17">
        <v>0</v>
      </c>
      <c r="J147" s="17">
        <v>0</v>
      </c>
      <c r="K147" s="17">
        <f t="shared" si="17"/>
        <v>0</v>
      </c>
      <c r="M147" s="8"/>
    </row>
    <row r="148" spans="1:13" ht="17.25" customHeight="1">
      <c r="A148" s="86">
        <v>4721</v>
      </c>
      <c r="B148" s="87" t="s">
        <v>109</v>
      </c>
      <c r="C148" s="50">
        <v>15000</v>
      </c>
      <c r="D148" s="50">
        <v>0</v>
      </c>
      <c r="E148" s="50">
        <f t="shared" si="15"/>
        <v>15000</v>
      </c>
      <c r="F148" s="50">
        <f t="shared" si="13"/>
        <v>-1508.1000000000004</v>
      </c>
      <c r="G148" s="50">
        <f t="shared" si="14"/>
        <v>0</v>
      </c>
      <c r="H148" s="50">
        <f t="shared" si="16"/>
        <v>-1508.1000000000004</v>
      </c>
      <c r="I148" s="50">
        <v>13491.9</v>
      </c>
      <c r="J148" s="50">
        <v>0</v>
      </c>
      <c r="K148" s="50">
        <f t="shared" si="17"/>
        <v>13491.9</v>
      </c>
      <c r="M148" s="8"/>
    </row>
    <row r="149" spans="1:13" ht="15">
      <c r="A149" s="86">
        <v>4722</v>
      </c>
      <c r="B149" s="87" t="s">
        <v>110</v>
      </c>
      <c r="C149" s="50">
        <v>40000</v>
      </c>
      <c r="D149" s="50">
        <v>0</v>
      </c>
      <c r="E149" s="50">
        <f t="shared" si="15"/>
        <v>40000</v>
      </c>
      <c r="F149" s="50">
        <f t="shared" si="13"/>
        <v>426.1999999999971</v>
      </c>
      <c r="G149" s="50">
        <f t="shared" si="14"/>
        <v>0</v>
      </c>
      <c r="H149" s="50">
        <f t="shared" si="16"/>
        <v>426.1999999999971</v>
      </c>
      <c r="I149" s="50">
        <v>40426.2</v>
      </c>
      <c r="J149" s="50">
        <v>0</v>
      </c>
      <c r="K149" s="50">
        <f t="shared" si="17"/>
        <v>40426.2</v>
      </c>
      <c r="M149" s="8"/>
    </row>
    <row r="150" spans="1:13" ht="15.75" customHeight="1">
      <c r="A150" s="86">
        <v>4723</v>
      </c>
      <c r="B150" s="87" t="s">
        <v>111</v>
      </c>
      <c r="C150" s="50">
        <v>15000</v>
      </c>
      <c r="D150" s="50">
        <v>0</v>
      </c>
      <c r="E150" s="50">
        <f t="shared" si="15"/>
        <v>15000</v>
      </c>
      <c r="F150" s="50">
        <f t="shared" si="13"/>
        <v>-9997.8</v>
      </c>
      <c r="G150" s="50">
        <f t="shared" si="14"/>
        <v>0</v>
      </c>
      <c r="H150" s="50">
        <f t="shared" si="16"/>
        <v>-9997.8</v>
      </c>
      <c r="I150" s="50">
        <v>5002.2</v>
      </c>
      <c r="J150" s="50">
        <v>0</v>
      </c>
      <c r="K150" s="50">
        <f t="shared" si="17"/>
        <v>5002.2</v>
      </c>
      <c r="M150" s="8"/>
    </row>
    <row r="151" spans="1:13" ht="13.5" customHeight="1">
      <c r="A151" s="91">
        <v>2430</v>
      </c>
      <c r="B151" s="88" t="s">
        <v>134</v>
      </c>
      <c r="C151" s="89">
        <v>8900</v>
      </c>
      <c r="D151" s="89">
        <v>0</v>
      </c>
      <c r="E151" s="89">
        <f t="shared" si="15"/>
        <v>8900</v>
      </c>
      <c r="F151" s="89">
        <f t="shared" si="13"/>
        <v>1719.4500000000007</v>
      </c>
      <c r="G151" s="89">
        <f t="shared" si="14"/>
        <v>0</v>
      </c>
      <c r="H151" s="89">
        <f t="shared" si="16"/>
        <v>1719.4500000000007</v>
      </c>
      <c r="I151" s="89">
        <v>10619.45</v>
      </c>
      <c r="J151" s="89">
        <v>0</v>
      </c>
      <c r="K151" s="89">
        <f>SUM(I151+J151)</f>
        <v>10619.45</v>
      </c>
      <c r="M151" s="8"/>
    </row>
    <row r="152" spans="1:13" ht="15">
      <c r="A152" s="98" t="s">
        <v>133</v>
      </c>
      <c r="B152" s="99"/>
      <c r="C152" s="41">
        <f>SUM(C54,C59,C122,C124,C128,C139,C143,C151)</f>
        <v>977300</v>
      </c>
      <c r="D152" s="41">
        <f>SUM(D54,D122,D124,D128,D139,D143,D151)</f>
        <v>0</v>
      </c>
      <c r="E152" s="41">
        <f>C53+D53</f>
        <v>977300</v>
      </c>
      <c r="F152" s="41">
        <f>I53-C53</f>
        <v>-36298.77000000002</v>
      </c>
      <c r="G152" s="41">
        <f>J53-D53</f>
        <v>53097.23</v>
      </c>
      <c r="H152" s="41">
        <f>F53+G53</f>
        <v>16798.459999999985</v>
      </c>
      <c r="I152" s="41">
        <f>SUM(I54,I122,I124,I128,I139,I143,I151)</f>
        <v>941001.23</v>
      </c>
      <c r="J152" s="41">
        <f>SUM(J54,J122,J124,J128,J139,J143,J151)</f>
        <v>53097.23</v>
      </c>
      <c r="K152" s="41">
        <f>I53+J53</f>
        <v>994098.46</v>
      </c>
      <c r="M152" s="8"/>
    </row>
    <row r="153" spans="1:13" ht="15.75" customHeight="1">
      <c r="A153" s="109" t="s">
        <v>125</v>
      </c>
      <c r="B153" s="110"/>
      <c r="C153" s="50"/>
      <c r="D153" s="50"/>
      <c r="E153" s="50">
        <f>C153+D153</f>
        <v>0</v>
      </c>
      <c r="F153" s="50">
        <f>I153-C153</f>
        <v>0</v>
      </c>
      <c r="G153" s="50">
        <f>J153-D153</f>
        <v>0</v>
      </c>
      <c r="H153" s="50">
        <f>F153+G153</f>
        <v>0</v>
      </c>
      <c r="I153" s="50"/>
      <c r="J153" s="50"/>
      <c r="K153" s="50">
        <f>I153+J153</f>
        <v>0</v>
      </c>
      <c r="M153" s="8"/>
    </row>
    <row r="154" spans="1:13" ht="15">
      <c r="A154" s="96" t="s">
        <v>124</v>
      </c>
      <c r="B154" s="97"/>
      <c r="C154" s="44">
        <f aca="true" t="shared" si="20" ref="C154:K154">C152+C153</f>
        <v>977300</v>
      </c>
      <c r="D154" s="44">
        <f t="shared" si="20"/>
        <v>0</v>
      </c>
      <c r="E154" s="44">
        <f t="shared" si="20"/>
        <v>977300</v>
      </c>
      <c r="F154" s="44">
        <f t="shared" si="20"/>
        <v>-36298.77000000002</v>
      </c>
      <c r="G154" s="44">
        <f t="shared" si="20"/>
        <v>53097.23</v>
      </c>
      <c r="H154" s="44">
        <f t="shared" si="20"/>
        <v>16798.459999999985</v>
      </c>
      <c r="I154" s="44">
        <f t="shared" si="20"/>
        <v>941001.23</v>
      </c>
      <c r="J154" s="44">
        <f t="shared" si="20"/>
        <v>53097.23</v>
      </c>
      <c r="K154" s="44">
        <f t="shared" si="20"/>
        <v>994098.46</v>
      </c>
      <c r="M154" s="8"/>
    </row>
    <row r="155" spans="1:13" ht="15">
      <c r="A155" s="98" t="s">
        <v>126</v>
      </c>
      <c r="B155" s="99"/>
      <c r="C155" s="41">
        <f aca="true" t="shared" si="21" ref="C155:K155">C50-C154</f>
        <v>0</v>
      </c>
      <c r="D155" s="41">
        <f t="shared" si="21"/>
        <v>0</v>
      </c>
      <c r="E155" s="41">
        <f t="shared" si="21"/>
        <v>0</v>
      </c>
      <c r="F155" s="41">
        <f t="shared" si="21"/>
        <v>0</v>
      </c>
      <c r="G155" s="41">
        <f t="shared" si="21"/>
        <v>0</v>
      </c>
      <c r="H155" s="41">
        <f t="shared" si="21"/>
        <v>0</v>
      </c>
      <c r="I155" s="41">
        <f t="shared" si="21"/>
        <v>0</v>
      </c>
      <c r="J155" s="41">
        <f t="shared" si="21"/>
        <v>0</v>
      </c>
      <c r="K155" s="41">
        <f t="shared" si="21"/>
        <v>0</v>
      </c>
      <c r="M155" s="8"/>
    </row>
    <row r="156" spans="1:13" ht="15">
      <c r="A156" s="74"/>
      <c r="B156" s="75"/>
      <c r="C156" s="76"/>
      <c r="D156" s="76"/>
      <c r="E156" s="76"/>
      <c r="F156" s="76"/>
      <c r="G156" s="76"/>
      <c r="H156" s="76"/>
      <c r="I156" s="76"/>
      <c r="J156" s="76"/>
      <c r="K156" s="76"/>
      <c r="M156" s="8"/>
    </row>
    <row r="157" spans="1:13" ht="15">
      <c r="A157" s="77"/>
      <c r="B157" s="77"/>
      <c r="C157" s="78"/>
      <c r="D157" s="78"/>
      <c r="E157" s="78"/>
      <c r="F157" s="78"/>
      <c r="G157" s="78"/>
      <c r="H157" s="78"/>
      <c r="I157" s="78"/>
      <c r="J157" s="78"/>
      <c r="K157" s="78"/>
      <c r="M157" s="8"/>
    </row>
    <row r="158" spans="1:13" ht="15.75" customHeight="1">
      <c r="A158" s="105" t="s">
        <v>128</v>
      </c>
      <c r="B158" s="106"/>
      <c r="C158" s="50"/>
      <c r="D158" s="50"/>
      <c r="E158" s="50">
        <f>SUM(C158:D158)</f>
        <v>0</v>
      </c>
      <c r="F158" s="50"/>
      <c r="G158" s="50"/>
      <c r="H158" s="50">
        <f>SUM(F158:G158)</f>
        <v>0</v>
      </c>
      <c r="I158" s="50">
        <f>SUM(F159)</f>
        <v>0</v>
      </c>
      <c r="J158" s="50">
        <f>SUM(G159)</f>
        <v>0</v>
      </c>
      <c r="K158" s="50">
        <f>SUM(I158:J158)</f>
        <v>0</v>
      </c>
      <c r="M158" s="8"/>
    </row>
    <row r="159" spans="1:13" ht="25.5" customHeight="1">
      <c r="A159" s="105" t="s">
        <v>127</v>
      </c>
      <c r="B159" s="106"/>
      <c r="C159" s="50">
        <f>IF(C158-C49&gt;0,C158-C49,0)</f>
        <v>0</v>
      </c>
      <c r="D159" s="50">
        <f>IF(D158-D49&gt;0,D158-D49,0)</f>
        <v>0</v>
      </c>
      <c r="E159" s="50">
        <f>SUM(C159:D159)</f>
        <v>0</v>
      </c>
      <c r="F159" s="50">
        <f>IF(F158-F49&gt;0,F158-F49,0)</f>
        <v>0</v>
      </c>
      <c r="G159" s="50">
        <f>IF(G158-G49&gt;0,G158-G49,0)</f>
        <v>0</v>
      </c>
      <c r="H159" s="50">
        <f>SUM(F159:G159)</f>
        <v>0</v>
      </c>
      <c r="I159" s="50">
        <f>IF(J158-J49&gt;0,I158-I49,0)</f>
        <v>0</v>
      </c>
      <c r="J159" s="50">
        <f>IF(J158-J49&gt;0,J158-J49,0)</f>
        <v>0</v>
      </c>
      <c r="K159" s="50">
        <f>SUM(I159:J159)</f>
        <v>0</v>
      </c>
      <c r="M159" s="8"/>
    </row>
    <row r="160" spans="1:13" ht="27" customHeight="1">
      <c r="A160" s="111" t="s">
        <v>129</v>
      </c>
      <c r="B160" s="106"/>
      <c r="C160" s="50">
        <f>IF(C158+C153&lt;0,C158-(-C153),0)</f>
        <v>0</v>
      </c>
      <c r="D160" s="50">
        <f>IF(D158+D153&lt;0,D158-(-D153),0)</f>
        <v>0</v>
      </c>
      <c r="E160" s="50">
        <f>SUM(C160:D160)</f>
        <v>0</v>
      </c>
      <c r="F160" s="50">
        <f>IF(F158+F153&lt;0,F158-(-F153),0)</f>
        <v>0</v>
      </c>
      <c r="G160" s="50">
        <f>IF(G158+G153&lt;0,G158-(-G153),0)</f>
        <v>0</v>
      </c>
      <c r="H160" s="50">
        <f>SUM(F160:G160)</f>
        <v>0</v>
      </c>
      <c r="I160" s="50">
        <f>IF(I158+I153&lt;0,I158-(-I153),0)</f>
        <v>0</v>
      </c>
      <c r="J160" s="50">
        <f>IF(J158+J153&lt;0,J158-(-J153),0)</f>
        <v>0</v>
      </c>
      <c r="K160" s="50">
        <f>SUM(I160:J160)</f>
        <v>0</v>
      </c>
      <c r="M160" s="8"/>
    </row>
    <row r="161" spans="1:13" ht="18.75" customHeight="1">
      <c r="A161" s="105" t="s">
        <v>130</v>
      </c>
      <c r="B161" s="106"/>
      <c r="C161" s="50"/>
      <c r="D161" s="50">
        <f>IF(D155&gt;0,D155,0)</f>
        <v>0</v>
      </c>
      <c r="E161" s="50">
        <f>SUM(C161:D161)</f>
        <v>0</v>
      </c>
      <c r="F161" s="50">
        <f>IF(F155&gt;0,F155,0)</f>
        <v>0</v>
      </c>
      <c r="G161" s="50">
        <f>IF(G155&gt;0,G155,0)</f>
        <v>0</v>
      </c>
      <c r="H161" s="50">
        <f>SUM(F161:G161)</f>
        <v>0</v>
      </c>
      <c r="I161" s="50">
        <f>IF(I155&gt;0,I155,0)</f>
        <v>0</v>
      </c>
      <c r="J161" s="50">
        <f>IF(J155&gt;0,J155,0)</f>
        <v>0</v>
      </c>
      <c r="K161" s="50">
        <f>SUM(I161:J161)</f>
        <v>0</v>
      </c>
      <c r="M161" s="8"/>
    </row>
    <row r="162" spans="1:13" ht="16.5" customHeight="1">
      <c r="A162" s="105" t="s">
        <v>131</v>
      </c>
      <c r="B162" s="106"/>
      <c r="C162" s="50">
        <f>IF(C155&lt;0,-C155,0)</f>
        <v>0</v>
      </c>
      <c r="D162" s="50">
        <f>IF(D155&lt;0,-D155,0)</f>
        <v>0</v>
      </c>
      <c r="E162" s="50">
        <f>SUM(C162:D162)</f>
        <v>0</v>
      </c>
      <c r="F162" s="50">
        <f>IF(F155&lt;0,-F155,0)</f>
        <v>0</v>
      </c>
      <c r="G162" s="50">
        <f>IF(G155&lt;0,-G155,0)</f>
        <v>0</v>
      </c>
      <c r="H162" s="50">
        <f>SUM(F162:G162)</f>
        <v>0</v>
      </c>
      <c r="I162" s="50">
        <f>IF(I155&lt;0,-I155,0)</f>
        <v>0</v>
      </c>
      <c r="J162" s="50">
        <f>IF(J155&lt;0,-J155,0)</f>
        <v>0</v>
      </c>
      <c r="K162" s="50">
        <f>SUM(I162:J162)</f>
        <v>0</v>
      </c>
      <c r="M162" s="8"/>
    </row>
    <row r="163" spans="1:13" ht="15">
      <c r="A163" s="74"/>
      <c r="B163" s="75"/>
      <c r="C163" s="76"/>
      <c r="D163" s="76"/>
      <c r="E163" s="76"/>
      <c r="F163" s="76"/>
      <c r="G163" s="76"/>
      <c r="H163" s="76"/>
      <c r="I163" s="76"/>
      <c r="J163" s="76"/>
      <c r="K163" s="76"/>
      <c r="M163" s="8"/>
    </row>
    <row r="164" spans="1:13" ht="15">
      <c r="A164" s="74"/>
      <c r="B164" s="75"/>
      <c r="C164" s="76"/>
      <c r="D164" s="76"/>
      <c r="E164" s="76"/>
      <c r="F164" s="76"/>
      <c r="G164" s="76"/>
      <c r="H164" s="76"/>
      <c r="I164" s="76"/>
      <c r="J164" s="76"/>
      <c r="K164" s="76"/>
      <c r="M164" s="8"/>
    </row>
    <row r="165" spans="1:13" ht="15">
      <c r="A165" s="74"/>
      <c r="B165" s="75"/>
      <c r="C165" s="76"/>
      <c r="D165" s="76"/>
      <c r="E165" s="76"/>
      <c r="F165" s="76"/>
      <c r="G165" s="76"/>
      <c r="H165" s="76"/>
      <c r="I165" s="76"/>
      <c r="J165" s="76"/>
      <c r="K165" s="76"/>
      <c r="M165" s="8"/>
    </row>
    <row r="166" spans="1:13" ht="15">
      <c r="A166" s="74"/>
      <c r="B166" s="75"/>
      <c r="C166" s="76"/>
      <c r="D166" s="76"/>
      <c r="E166" s="76"/>
      <c r="F166" s="76"/>
      <c r="G166" s="76"/>
      <c r="H166" s="76"/>
      <c r="I166" s="76"/>
      <c r="J166" s="76"/>
      <c r="K166" s="76"/>
      <c r="M166" s="8"/>
    </row>
    <row r="167" spans="1:12" ht="15.75">
      <c r="A167" s="79"/>
      <c r="B167" s="80"/>
      <c r="C167" s="81"/>
      <c r="D167" s="81"/>
      <c r="E167" s="81"/>
      <c r="F167" s="81"/>
      <c r="G167" s="100" t="s">
        <v>113</v>
      </c>
      <c r="H167" s="101"/>
      <c r="I167" s="101"/>
      <c r="J167" s="101"/>
      <c r="K167" s="81"/>
      <c r="L167" s="35"/>
    </row>
    <row r="168" spans="1:12" ht="15.75">
      <c r="A168" s="79"/>
      <c r="B168" s="102"/>
      <c r="C168" s="103"/>
      <c r="D168" s="103"/>
      <c r="E168" s="81"/>
      <c r="F168" s="81"/>
      <c r="G168" s="100" t="s">
        <v>114</v>
      </c>
      <c r="H168" s="101"/>
      <c r="I168" s="101"/>
      <c r="J168" s="101"/>
      <c r="K168" s="81"/>
      <c r="L168" s="35"/>
    </row>
    <row r="169" spans="1:12" ht="15.75">
      <c r="A169" s="79"/>
      <c r="B169" s="102"/>
      <c r="C169" s="103"/>
      <c r="D169" s="103"/>
      <c r="E169" s="81"/>
      <c r="F169" s="81"/>
      <c r="G169" s="100" t="s">
        <v>115</v>
      </c>
      <c r="H169" s="101"/>
      <c r="I169" s="101"/>
      <c r="J169" s="101"/>
      <c r="K169" s="81"/>
      <c r="L169" s="35"/>
    </row>
    <row r="170" spans="1:12" s="34" customFormat="1" ht="15.75">
      <c r="A170" s="83"/>
      <c r="B170" s="104"/>
      <c r="C170" s="103"/>
      <c r="D170" s="103"/>
      <c r="E170" s="84"/>
      <c r="F170" s="84"/>
      <c r="G170" s="107" t="s">
        <v>139</v>
      </c>
      <c r="H170" s="108"/>
      <c r="I170" s="108"/>
      <c r="J170" s="108"/>
      <c r="K170" s="84"/>
      <c r="L170" s="36"/>
    </row>
    <row r="171" spans="1:11" ht="1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</row>
  </sheetData>
  <sheetProtection selectLockedCells="1" selectUnlockedCells="1"/>
  <mergeCells count="41">
    <mergeCell ref="A158:B158"/>
    <mergeCell ref="A159:B159"/>
    <mergeCell ref="A160:B160"/>
    <mergeCell ref="A11:K11"/>
    <mergeCell ref="A7:B7"/>
    <mergeCell ref="A8:B8"/>
    <mergeCell ref="A41:A44"/>
    <mergeCell ref="A96:A98"/>
    <mergeCell ref="A136:A138"/>
    <mergeCell ref="A14:A15"/>
    <mergeCell ref="B14:B15"/>
    <mergeCell ref="C14:D14"/>
    <mergeCell ref="A48:B48"/>
    <mergeCell ref="A49:B49"/>
    <mergeCell ref="A51:A52"/>
    <mergeCell ref="A153:B153"/>
    <mergeCell ref="G167:J167"/>
    <mergeCell ref="G168:J168"/>
    <mergeCell ref="B168:D168"/>
    <mergeCell ref="B169:D169"/>
    <mergeCell ref="B170:D170"/>
    <mergeCell ref="A161:B161"/>
    <mergeCell ref="A162:B162"/>
    <mergeCell ref="G169:J169"/>
    <mergeCell ref="G170:J170"/>
    <mergeCell ref="A154:B154"/>
    <mergeCell ref="A155:B155"/>
    <mergeCell ref="K14:K15"/>
    <mergeCell ref="K51:K52"/>
    <mergeCell ref="H51:H52"/>
    <mergeCell ref="I51:J51"/>
    <mergeCell ref="A50:B50"/>
    <mergeCell ref="A152:B152"/>
    <mergeCell ref="B51:B52"/>
    <mergeCell ref="C51:D51"/>
    <mergeCell ref="E51:E52"/>
    <mergeCell ref="F51:G51"/>
    <mergeCell ref="F14:G14"/>
    <mergeCell ref="E14:E15"/>
    <mergeCell ref="H14:H15"/>
    <mergeCell ref="I14:J14"/>
  </mergeCells>
  <printOptions/>
  <pageMargins left="0.7083333333333334" right="0.31527777777777777" top="0.2361111111111111" bottom="0.2361111111111111" header="0.5118055555555555" footer="0.5118055555555555"/>
  <pageSetup horizontalDpi="300" verticalDpi="300" orientation="landscape" paperSize="9" r:id="rId2"/>
  <rowBreaks count="1" manualBreakCount="1">
    <brk id="9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2016-12-13T14:28:11Z</cp:lastPrinted>
  <dcterms:created xsi:type="dcterms:W3CDTF">2016-08-29T11:20:52Z</dcterms:created>
  <dcterms:modified xsi:type="dcterms:W3CDTF">2016-12-18T13:43:24Z</dcterms:modified>
  <cp:category/>
  <cp:version/>
  <cp:contentType/>
  <cp:contentStatus/>
</cp:coreProperties>
</file>